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trojp-my.sharepoint.com/personal/suzuki_retro_jp/Documents/デスクトップ/"/>
    </mc:Choice>
  </mc:AlternateContent>
  <xr:revisionPtr revIDLastSave="0" documentId="8_{46162AF8-013D-4108-86FB-34183C4C16AE}" xr6:coauthVersionLast="47" xr6:coauthVersionMax="47" xr10:uidLastSave="{00000000-0000-0000-0000-000000000000}"/>
  <bookViews>
    <workbookView xWindow="-57697" yWindow="-98" windowWidth="28995" windowHeight="15675" xr2:uid="{3DF1226E-EC2F-4A59-A46A-FD0C09579E53}"/>
  </bookViews>
  <sheets>
    <sheet name="資金繰り表" sheetId="4" r:id="rId1"/>
    <sheet name="Sheet2" sheetId="3" r:id="rId2"/>
    <sheet name="総勘定元帳_20241030_1346" sheetId="1" r:id="rId3"/>
    <sheet name="Sheet1" sheetId="2" r:id="rId4"/>
  </sheets>
  <definedNames>
    <definedName name="_AMO_UniqueIdentifier">"'5621cdaf-2d4a-4702-942b-5cfb072736d7'"</definedName>
    <definedName name="_xlnm._FilterDatabase" localSheetId="2" hidden="1">総勘定元帳_20241030_1346!$A$1:$S$6</definedName>
    <definedName name="_xlnm.Print_Area" localSheetId="0">資金繰り表!$A$1:$R$36</definedName>
  </definedNames>
  <calcPr calcId="191029"/>
  <pivotCaches>
    <pivotCache cacheId="6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4" l="1"/>
  <c r="I32" i="4"/>
  <c r="J32" i="4"/>
  <c r="L32" i="4"/>
  <c r="M32" i="4"/>
  <c r="N32" i="4"/>
  <c r="G14" i="4"/>
  <c r="E12" i="4"/>
  <c r="D14" i="4"/>
  <c r="G13" i="4"/>
  <c r="E11" i="4"/>
  <c r="G11" i="4"/>
  <c r="G12" i="4"/>
  <c r="E8" i="4"/>
  <c r="D15" i="4"/>
  <c r="G9" i="4"/>
  <c r="G8" i="4"/>
  <c r="D13" i="4"/>
  <c r="F11" i="4"/>
  <c r="E13" i="4"/>
  <c r="C15" i="4"/>
  <c r="F15" i="4"/>
  <c r="D12" i="4"/>
  <c r="E15" i="4"/>
  <c r="C14" i="4"/>
  <c r="F14" i="4"/>
  <c r="D11" i="4"/>
  <c r="H13" i="4"/>
  <c r="H15" i="4"/>
  <c r="F13" i="4"/>
  <c r="D9" i="4"/>
  <c r="H8" i="4"/>
  <c r="H14" i="4"/>
  <c r="F12" i="4"/>
  <c r="D8" i="4"/>
  <c r="C12" i="4"/>
  <c r="E14" i="4"/>
  <c r="H12" i="4"/>
  <c r="F9" i="4"/>
  <c r="C13" i="4"/>
  <c r="F8" i="4"/>
  <c r="H11" i="4"/>
  <c r="H9" i="4"/>
  <c r="G15" i="4"/>
  <c r="C21" i="4" l="1"/>
  <c r="C32" i="4"/>
  <c r="D32" i="4"/>
  <c r="F32" i="4"/>
  <c r="E32" i="4"/>
  <c r="G32" i="4"/>
  <c r="G33" i="4" s="1"/>
  <c r="H32" i="4"/>
  <c r="E66" i="4"/>
  <c r="D66" i="4"/>
  <c r="C66" i="4"/>
  <c r="N50" i="4"/>
  <c r="M50" i="4"/>
  <c r="L50" i="4"/>
  <c r="K50" i="4"/>
  <c r="J50" i="4"/>
  <c r="I50" i="4"/>
  <c r="H50" i="4"/>
  <c r="G50" i="4"/>
  <c r="F50" i="4"/>
  <c r="E50" i="4"/>
  <c r="D50" i="4"/>
  <c r="C50" i="4"/>
  <c r="O48" i="4"/>
  <c r="O47" i="4"/>
  <c r="O46" i="4"/>
  <c r="O45" i="4"/>
  <c r="O44" i="4"/>
  <c r="O43" i="4"/>
  <c r="O42" i="4"/>
  <c r="O41" i="4"/>
  <c r="O40" i="4"/>
  <c r="O39" i="4"/>
  <c r="O38" i="4"/>
  <c r="O29" i="4"/>
  <c r="O28" i="4"/>
  <c r="O27" i="4"/>
  <c r="O26" i="4"/>
  <c r="O25" i="4"/>
  <c r="O24" i="4"/>
  <c r="O23" i="4"/>
  <c r="O22" i="4"/>
  <c r="N21" i="4"/>
  <c r="N33" i="4" s="1"/>
  <c r="M21" i="4"/>
  <c r="M33" i="4" s="1"/>
  <c r="L21" i="4"/>
  <c r="L33" i="4" s="1"/>
  <c r="K21" i="4"/>
  <c r="K33" i="4" s="1"/>
  <c r="J21" i="4"/>
  <c r="J33" i="4" s="1"/>
  <c r="I21" i="4"/>
  <c r="I33" i="4" s="1"/>
  <c r="H21" i="4"/>
  <c r="G21" i="4"/>
  <c r="F21" i="4"/>
  <c r="E21" i="4"/>
  <c r="D21" i="4"/>
  <c r="O19" i="4"/>
  <c r="O18" i="4"/>
  <c r="H16" i="4"/>
  <c r="G16" i="4"/>
  <c r="F16" i="4"/>
  <c r="E16" i="4"/>
  <c r="D16" i="4"/>
  <c r="I16" i="4"/>
  <c r="J10" i="4"/>
  <c r="H10" i="4"/>
  <c r="G10" i="4"/>
  <c r="F10" i="4"/>
  <c r="E10" i="4"/>
  <c r="D10" i="4"/>
  <c r="O9" i="4"/>
  <c r="K8" i="4"/>
  <c r="K10" i="4" s="1"/>
  <c r="J8" i="4"/>
  <c r="I8" i="4"/>
  <c r="I10" i="4" s="1"/>
  <c r="L8" i="4"/>
  <c r="C8" i="4"/>
  <c r="C11" i="4"/>
  <c r="D33" i="4" l="1"/>
  <c r="O50" i="4"/>
  <c r="C10" i="4"/>
  <c r="C16" i="4"/>
  <c r="E33" i="4"/>
  <c r="F33" i="4"/>
  <c r="H33" i="4"/>
  <c r="C33" i="4"/>
  <c r="H17" i="4"/>
  <c r="H34" i="4" s="1"/>
  <c r="G17" i="4"/>
  <c r="G34" i="4" s="1"/>
  <c r="F17" i="4"/>
  <c r="F34" i="4" s="1"/>
  <c r="D17" i="4"/>
  <c r="D34" i="4" s="1"/>
  <c r="E17" i="4"/>
  <c r="E34" i="4" s="1"/>
  <c r="O32" i="4"/>
  <c r="O15" i="4"/>
  <c r="O13" i="4"/>
  <c r="O12" i="4"/>
  <c r="L10" i="4"/>
  <c r="I17" i="4"/>
  <c r="I34" i="4" s="1"/>
  <c r="O21" i="4"/>
  <c r="O33" i="4" l="1"/>
  <c r="C17" i="4"/>
  <c r="C34" i="4" s="1"/>
  <c r="C35" i="4" s="1"/>
  <c r="M8" i="4"/>
  <c r="K16" i="4"/>
  <c r="K17" i="4" s="1"/>
  <c r="K34" i="4" s="1"/>
  <c r="D7" i="4" l="1"/>
  <c r="M10" i="4"/>
  <c r="L16" i="4"/>
  <c r="L17" i="4" s="1"/>
  <c r="L34" i="4" s="1"/>
  <c r="N8" i="4"/>
  <c r="N10" i="4" s="1"/>
  <c r="J16" i="4"/>
  <c r="D35" i="4" l="1"/>
  <c r="E7" i="4" s="1"/>
  <c r="E35" i="4" s="1"/>
  <c r="F7" i="4" s="1"/>
  <c r="O10" i="4"/>
  <c r="J17" i="4"/>
  <c r="J34" i="4" s="1"/>
  <c r="O8" i="4"/>
  <c r="F35" i="4" l="1"/>
  <c r="G7" i="4" s="1"/>
  <c r="O14" i="4"/>
  <c r="N16" i="4"/>
  <c r="N17" i="4" s="1"/>
  <c r="N34" i="4" s="1"/>
  <c r="O5" i="4"/>
  <c r="G35" i="4" l="1"/>
  <c r="H7" i="4" s="1"/>
  <c r="H35" i="4" s="1"/>
  <c r="I7" i="4" s="1"/>
  <c r="O6" i="4"/>
  <c r="M16" i="4"/>
  <c r="O11" i="4"/>
  <c r="I35" i="4" l="1"/>
  <c r="J7" i="4" s="1"/>
  <c r="J35" i="4" s="1"/>
  <c r="K7" i="4" s="1"/>
  <c r="M17" i="4"/>
  <c r="M34" i="4" s="1"/>
  <c r="O16" i="4"/>
  <c r="K35" i="4" l="1"/>
  <c r="L7" i="4" s="1"/>
  <c r="O34" i="4"/>
  <c r="O17" i="4"/>
  <c r="L35" i="4" l="1"/>
  <c r="M7" i="4" s="1"/>
  <c r="M35" i="4" s="1"/>
  <c r="N7" i="4" s="1"/>
  <c r="N3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</author>
  </authors>
  <commentList>
    <comment ref="C7" authorId="0" shapeId="0" xr:uid="{4411141E-120B-442C-9CD3-BDFFAC5C373A}">
      <text>
        <r>
          <rPr>
            <b/>
            <sz val="9"/>
            <color indexed="81"/>
            <rFont val="MS P ゴシック"/>
            <family val="3"/>
            <charset val="128"/>
          </rPr>
          <t>2024/3末決算の数字</t>
        </r>
      </text>
    </comment>
    <comment ref="N18" authorId="0" shapeId="0" xr:uid="{2C81C7BF-29D0-499F-99AD-594A47603E7F}">
      <text>
        <r>
          <rPr>
            <b/>
            <sz val="9"/>
            <color indexed="81"/>
            <rFont val="MS P ゴシック"/>
            <family val="3"/>
            <charset val="128"/>
          </rPr>
          <t>25/4月に資本性ローンの返済がある</t>
        </r>
      </text>
    </comment>
    <comment ref="H35" authorId="0" shapeId="0" xr:uid="{10A0E815-4F2C-4E3E-BB91-1587C8676B1D}">
      <text>
        <r>
          <rPr>
            <b/>
            <sz val="9"/>
            <color indexed="81"/>
            <rFont val="MS P ゴシック"/>
            <family val="3"/>
            <charset val="128"/>
          </rPr>
          <t>9月末の現金残高と一致</t>
        </r>
      </text>
    </comment>
  </commentList>
</comments>
</file>

<file path=xl/sharedStrings.xml><?xml version="1.0" encoding="utf-8"?>
<sst xmlns="http://schemas.openxmlformats.org/spreadsheetml/2006/main" count="91" uniqueCount="81">
  <si>
    <t>取引No</t>
  </si>
  <si>
    <t>取引日</t>
  </si>
  <si>
    <t>勘定科目</t>
  </si>
  <si>
    <t>補助科目</t>
  </si>
  <si>
    <t>取引先</t>
  </si>
  <si>
    <t>税区分</t>
  </si>
  <si>
    <t>インボイス</t>
  </si>
  <si>
    <t>相手勘定科目</t>
  </si>
  <si>
    <t>相手取引先</t>
  </si>
  <si>
    <t>相手税区分</t>
  </si>
  <si>
    <t>相手インボイス</t>
  </si>
  <si>
    <t>摘要</t>
  </si>
  <si>
    <t>借方金額</t>
  </si>
  <si>
    <t>貸方金額</t>
  </si>
  <si>
    <t>残高</t>
  </si>
  <si>
    <t>メモ</t>
  </si>
  <si>
    <t>タグ</t>
  </si>
  <si>
    <t>分類</t>
    <rPh sb="0" eb="2">
      <t>ブンルイ</t>
    </rPh>
    <phoneticPr fontId="18"/>
  </si>
  <si>
    <t>合計 / 貸方金額</t>
  </si>
  <si>
    <t>合計 / 借方金額</t>
  </si>
  <si>
    <t>行ラベル</t>
  </si>
  <si>
    <t>総計</t>
  </si>
  <si>
    <t>6月</t>
  </si>
  <si>
    <t>7月</t>
  </si>
  <si>
    <t>8月</t>
  </si>
  <si>
    <t>9月</t>
  </si>
  <si>
    <t>合計 / 差額</t>
  </si>
  <si>
    <t>10月</t>
  </si>
  <si>
    <t>資金繰り表
2024/04～2025/03</t>
    <rPh sb="0" eb="3">
      <t>シキング</t>
    </rPh>
    <rPh sb="4" eb="5">
      <t>ヒョウ</t>
    </rPh>
    <phoneticPr fontId="18"/>
  </si>
  <si>
    <t>単位（千円）</t>
    <phoneticPr fontId="18"/>
  </si>
  <si>
    <t>4月</t>
    <rPh sb="1" eb="2">
      <t>ガツ</t>
    </rPh>
    <phoneticPr fontId="25"/>
  </si>
  <si>
    <t>5月</t>
    <rPh sb="1" eb="2">
      <t>ガツ</t>
    </rPh>
    <phoneticPr fontId="25"/>
  </si>
  <si>
    <t>11月</t>
  </si>
  <si>
    <t>12月</t>
  </si>
  <si>
    <t>1月</t>
  </si>
  <si>
    <t>2月</t>
  </si>
  <si>
    <t>3月</t>
  </si>
  <si>
    <t>合計</t>
  </si>
  <si>
    <t>（実績）</t>
    <rPh sb="1" eb="3">
      <t>ジッセキ</t>
    </rPh>
    <phoneticPr fontId="25"/>
  </si>
  <si>
    <t>（実績）</t>
    <phoneticPr fontId="25"/>
  </si>
  <si>
    <t>（見込）</t>
    <rPh sb="1" eb="3">
      <t>ミコミ</t>
    </rPh>
    <phoneticPr fontId="25"/>
  </si>
  <si>
    <t>PL売上高（税込）</t>
    <phoneticPr fontId="18"/>
  </si>
  <si>
    <t>月初残高　（A）</t>
    <phoneticPr fontId="18"/>
  </si>
  <si>
    <t>現金売上</t>
  </si>
  <si>
    <t>その他経常収入</t>
    <rPh sb="2" eb="3">
      <t>タ</t>
    </rPh>
    <rPh sb="3" eb="5">
      <t>ケイジョウ</t>
    </rPh>
    <rPh sb="5" eb="7">
      <t>シュウニュウ</t>
    </rPh>
    <phoneticPr fontId="18"/>
  </si>
  <si>
    <t>経常収入合計</t>
    <rPh sb="0" eb="2">
      <t>ケイジョウ</t>
    </rPh>
    <rPh sb="2" eb="4">
      <t>シュウニュウ</t>
    </rPh>
    <rPh sb="4" eb="6">
      <t>ゴウケイ</t>
    </rPh>
    <phoneticPr fontId="18"/>
  </si>
  <si>
    <t>現金仕入</t>
    <rPh sb="0" eb="2">
      <t>ゲンキン</t>
    </rPh>
    <rPh sb="2" eb="4">
      <t>シイレ</t>
    </rPh>
    <phoneticPr fontId="26"/>
  </si>
  <si>
    <t>人件費</t>
    <rPh sb="0" eb="3">
      <t>ジンケンヒ</t>
    </rPh>
    <phoneticPr fontId="26"/>
  </si>
  <si>
    <t>支払利息</t>
    <rPh sb="0" eb="2">
      <t>シハライ</t>
    </rPh>
    <rPh sb="2" eb="4">
      <t>リソク</t>
    </rPh>
    <phoneticPr fontId="26"/>
  </si>
  <si>
    <t>販管費</t>
    <rPh sb="0" eb="3">
      <t>ハンカンヒ</t>
    </rPh>
    <phoneticPr fontId="26"/>
  </si>
  <si>
    <t>その他経常支出</t>
    <rPh sb="2" eb="3">
      <t>タ</t>
    </rPh>
    <rPh sb="3" eb="5">
      <t>ケイジョウ</t>
    </rPh>
    <rPh sb="5" eb="7">
      <t>シシュツ</t>
    </rPh>
    <phoneticPr fontId="18"/>
  </si>
  <si>
    <t>経常支出合計</t>
    <rPh sb="0" eb="2">
      <t>ケイジョウ</t>
    </rPh>
    <rPh sb="2" eb="4">
      <t>シシュツ</t>
    </rPh>
    <rPh sb="4" eb="6">
      <t>ゴウケイ</t>
    </rPh>
    <phoneticPr fontId="18"/>
  </si>
  <si>
    <t>経常収支(D=B-C)</t>
    <rPh sb="0" eb="2">
      <t>ケイジョウ</t>
    </rPh>
    <rPh sb="2" eb="4">
      <t>シュウシ</t>
    </rPh>
    <phoneticPr fontId="18"/>
  </si>
  <si>
    <t>短期借入金</t>
    <phoneticPr fontId="26"/>
  </si>
  <si>
    <t>長期借入金</t>
    <phoneticPr fontId="26"/>
  </si>
  <si>
    <t>増資</t>
    <rPh sb="0" eb="2">
      <t>ゾウシ</t>
    </rPh>
    <phoneticPr fontId="18"/>
  </si>
  <si>
    <t>財務収入(E)</t>
    <rPh sb="0" eb="2">
      <t>ザイム</t>
    </rPh>
    <rPh sb="2" eb="4">
      <t>シュウニュウ</t>
    </rPh>
    <phoneticPr fontId="26"/>
  </si>
  <si>
    <t>みずほ銀行保証協会</t>
    <rPh sb="3" eb="5">
      <t>ギンコウ</t>
    </rPh>
    <phoneticPr fontId="26"/>
  </si>
  <si>
    <t>りそな銀行保証協会</t>
    <rPh sb="3" eb="5">
      <t>ギンコウ</t>
    </rPh>
    <phoneticPr fontId="26"/>
  </si>
  <si>
    <t>りそな銀行プロパー</t>
    <rPh sb="3" eb="5">
      <t>ギンコウ</t>
    </rPh>
    <phoneticPr fontId="26"/>
  </si>
  <si>
    <t>りそな銀行社債</t>
    <rPh sb="3" eb="5">
      <t>ギンコウ</t>
    </rPh>
    <phoneticPr fontId="26"/>
  </si>
  <si>
    <t>政策金融公庫</t>
  </si>
  <si>
    <t>きらぼし銀行保証協会</t>
    <rPh sb="4" eb="6">
      <t>ギンコウ</t>
    </rPh>
    <rPh sb="6" eb="8">
      <t>ホショウ</t>
    </rPh>
    <rPh sb="8" eb="10">
      <t>キョウカイ</t>
    </rPh>
    <phoneticPr fontId="18"/>
  </si>
  <si>
    <t>きらぼし銀行プロパー</t>
    <rPh sb="4" eb="6">
      <t>ギンコウ</t>
    </rPh>
    <phoneticPr fontId="18"/>
  </si>
  <si>
    <t>三井住友銀行プロパー</t>
    <rPh sb="0" eb="4">
      <t>ミツイスミトモ</t>
    </rPh>
    <rPh sb="4" eb="6">
      <t>ギンコウ</t>
    </rPh>
    <phoneticPr fontId="18"/>
  </si>
  <si>
    <t>りそな銀行プロパー（今回）</t>
    <rPh sb="10" eb="12">
      <t>コンカイ</t>
    </rPh>
    <phoneticPr fontId="18"/>
  </si>
  <si>
    <t>政策金融公庫（次回）</t>
    <rPh sb="0" eb="2">
      <t>セイサク</t>
    </rPh>
    <rPh sb="2" eb="4">
      <t>キンユウ</t>
    </rPh>
    <rPh sb="4" eb="6">
      <t>コウコ</t>
    </rPh>
    <rPh sb="7" eb="9">
      <t>ジカイ</t>
    </rPh>
    <phoneticPr fontId="26"/>
  </si>
  <si>
    <t>財務支出F)</t>
    <rPh sb="0" eb="2">
      <t>ザイム</t>
    </rPh>
    <rPh sb="2" eb="4">
      <t>シシュツ</t>
    </rPh>
    <phoneticPr fontId="26"/>
  </si>
  <si>
    <t>財務収支</t>
    <rPh sb="0" eb="2">
      <t>ザイム</t>
    </rPh>
    <rPh sb="2" eb="4">
      <t>シュウシ</t>
    </rPh>
    <phoneticPr fontId="18"/>
  </si>
  <si>
    <t>総合収支</t>
    <rPh sb="0" eb="2">
      <t>ソウゴウ</t>
    </rPh>
    <rPh sb="2" eb="4">
      <t>シュウシ</t>
    </rPh>
    <phoneticPr fontId="18"/>
  </si>
  <si>
    <t>月末残高</t>
    <rPh sb="0" eb="2">
      <t>ゲツマツ</t>
    </rPh>
    <rPh sb="2" eb="4">
      <t>ザンダカ</t>
    </rPh>
    <phoneticPr fontId="18"/>
  </si>
  <si>
    <t>支払利息（PL)</t>
    <rPh sb="0" eb="2">
      <t>シハライ</t>
    </rPh>
    <rPh sb="2" eb="4">
      <t>リソク</t>
    </rPh>
    <phoneticPr fontId="26"/>
  </si>
  <si>
    <t>合計</t>
    <rPh sb="0" eb="2">
      <t>ゴウケイ</t>
    </rPh>
    <phoneticPr fontId="18"/>
  </si>
  <si>
    <t>合計</t>
    <rPh sb="0" eb="2">
      <t>ゴウケイ</t>
    </rPh>
    <phoneticPr fontId="26"/>
  </si>
  <si>
    <t>融資残高</t>
    <rPh sb="0" eb="2">
      <t>ユウシ</t>
    </rPh>
    <rPh sb="2" eb="3">
      <t>ザン</t>
    </rPh>
    <rPh sb="3" eb="4">
      <t>ダカ</t>
    </rPh>
    <phoneticPr fontId="26"/>
  </si>
  <si>
    <t>25年3月末</t>
    <rPh sb="2" eb="3">
      <t>ネン</t>
    </rPh>
    <rPh sb="4" eb="6">
      <t>ガツマツ</t>
    </rPh>
    <phoneticPr fontId="26"/>
  </si>
  <si>
    <t>26年3月末</t>
    <rPh sb="2" eb="3">
      <t>ネン</t>
    </rPh>
    <rPh sb="4" eb="6">
      <t>ガツマツ</t>
    </rPh>
    <phoneticPr fontId="26"/>
  </si>
  <si>
    <t>27年3月末</t>
    <rPh sb="2" eb="3">
      <t>ネン</t>
    </rPh>
    <rPh sb="4" eb="6">
      <t>ガツマツ</t>
    </rPh>
    <phoneticPr fontId="26"/>
  </si>
  <si>
    <t>相手補助科目</t>
    <phoneticPr fontId="18"/>
  </si>
  <si>
    <t>&lt;1905/1/1</t>
  </si>
  <si>
    <t>PL仕入高（税込）</t>
    <rPh sb="4" eb="5">
      <t>ダカ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</si>
</sst>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;[Red]\-#,##0,"/>
  </numFmts>
  <fonts count="28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0"/>
      <color rgb="FF006100"/>
      <name val="ＭＳ Ｐゴシック"/>
      <family val="2"/>
      <charset val="128"/>
    </font>
    <font>
      <sz val="10"/>
      <color rgb="FF9C0006"/>
      <name val="ＭＳ Ｐゴシック"/>
      <family val="2"/>
      <charset val="128"/>
    </font>
    <font>
      <sz val="10"/>
      <color rgb="FF9C5700"/>
      <name val="ＭＳ Ｐゴシック"/>
      <family val="2"/>
      <charset val="128"/>
    </font>
    <font>
      <sz val="10"/>
      <color rgb="FF3F3F76"/>
      <name val="ＭＳ Ｐゴシック"/>
      <family val="2"/>
      <charset val="128"/>
    </font>
    <font>
      <b/>
      <sz val="10"/>
      <color rgb="FF3F3F3F"/>
      <name val="ＭＳ Ｐゴシック"/>
      <family val="2"/>
      <charset val="128"/>
    </font>
    <font>
      <b/>
      <sz val="10"/>
      <color rgb="FFFA7D00"/>
      <name val="ＭＳ Ｐゴシック"/>
      <family val="2"/>
      <charset val="128"/>
    </font>
    <font>
      <sz val="10"/>
      <color rgb="FFFA7D00"/>
      <name val="ＭＳ Ｐゴシック"/>
      <family val="2"/>
      <charset val="128"/>
    </font>
    <font>
      <b/>
      <sz val="10"/>
      <color theme="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i/>
      <sz val="10"/>
      <color rgb="FF7F7F7F"/>
      <name val="ＭＳ Ｐゴシック"/>
      <family val="2"/>
      <charset val="128"/>
    </font>
    <font>
      <b/>
      <sz val="10"/>
      <color theme="1"/>
      <name val="ＭＳ Ｐゴシック"/>
      <family val="2"/>
      <charset val="128"/>
    </font>
    <font>
      <sz val="10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59996337778862885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theme="1" tint="0.49998474074526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theme="4" tint="0.5999633777886288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theme="4" tint="0.5999633777886288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21" fillId="0" borderId="0"/>
    <xf numFmtId="38" fontId="27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9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19" fillId="0" borderId="0" xfId="0" applyFont="1">
      <alignment vertical="center"/>
    </xf>
    <xf numFmtId="38" fontId="0" fillId="0" borderId="0" xfId="0" pivotButton="1" applyNumberFormat="1">
      <alignment vertical="center"/>
    </xf>
    <xf numFmtId="38" fontId="0" fillId="0" borderId="0" xfId="0" applyNumberFormat="1">
      <alignment vertical="center"/>
    </xf>
    <xf numFmtId="38" fontId="0" fillId="0" borderId="0" xfId="0" applyNumberFormat="1" applyAlignment="1">
      <alignment horizontal="left" vertical="center"/>
    </xf>
    <xf numFmtId="176" fontId="22" fillId="34" borderId="0" xfId="42" applyNumberFormat="1" applyFont="1" applyFill="1" applyAlignment="1">
      <alignment horizontal="centerContinuous" vertical="center" wrapText="1"/>
    </xf>
    <xf numFmtId="176" fontId="23" fillId="34" borderId="0" xfId="42" applyNumberFormat="1" applyFont="1" applyFill="1" applyAlignment="1">
      <alignment horizontal="centerContinuous" vertical="center"/>
    </xf>
    <xf numFmtId="176" fontId="24" fillId="34" borderId="0" xfId="43" applyNumberFormat="1" applyFont="1" applyFill="1" applyAlignment="1">
      <alignment vertical="center" wrapText="1"/>
    </xf>
    <xf numFmtId="176" fontId="24" fillId="34" borderId="0" xfId="42" applyNumberFormat="1" applyFont="1" applyFill="1" applyAlignment="1">
      <alignment horizontal="centerContinuous" vertical="center"/>
    </xf>
    <xf numFmtId="176" fontId="24" fillId="34" borderId="0" xfId="43" applyNumberFormat="1" applyFont="1" applyFill="1" applyAlignment="1">
      <alignment vertical="center"/>
    </xf>
    <xf numFmtId="176" fontId="23" fillId="35" borderId="11" xfId="42" applyNumberFormat="1" applyFont="1" applyFill="1" applyBorder="1" applyAlignment="1">
      <alignment horizontal="center" vertical="center"/>
    </xf>
    <xf numFmtId="176" fontId="23" fillId="35" borderId="13" xfId="42" applyNumberFormat="1" applyFont="1" applyFill="1" applyBorder="1" applyAlignment="1">
      <alignment horizontal="center" vertical="center"/>
    </xf>
    <xf numFmtId="176" fontId="24" fillId="34" borderId="14" xfId="42" applyNumberFormat="1" applyFont="1" applyFill="1" applyBorder="1" applyAlignment="1">
      <alignment horizontal="left" vertical="center"/>
    </xf>
    <xf numFmtId="176" fontId="24" fillId="34" borderId="15" xfId="42" applyNumberFormat="1" applyFont="1" applyFill="1" applyBorder="1" applyAlignment="1">
      <alignment vertical="center"/>
    </xf>
    <xf numFmtId="176" fontId="24" fillId="36" borderId="16" xfId="42" applyNumberFormat="1" applyFont="1" applyFill="1" applyBorder="1" applyAlignment="1">
      <alignment vertical="center"/>
    </xf>
    <xf numFmtId="176" fontId="24" fillId="34" borderId="17" xfId="42" applyNumberFormat="1" applyFont="1" applyFill="1" applyBorder="1" applyAlignment="1">
      <alignment horizontal="left" vertical="center"/>
    </xf>
    <xf numFmtId="176" fontId="24" fillId="34" borderId="18" xfId="42" applyNumberFormat="1" applyFont="1" applyFill="1" applyBorder="1" applyAlignment="1">
      <alignment vertical="center"/>
    </xf>
    <xf numFmtId="176" fontId="24" fillId="34" borderId="19" xfId="42" applyNumberFormat="1" applyFont="1" applyFill="1" applyBorder="1" applyAlignment="1">
      <alignment vertical="center"/>
    </xf>
    <xf numFmtId="176" fontId="24" fillId="33" borderId="20" xfId="42" applyNumberFormat="1" applyFont="1" applyFill="1" applyBorder="1" applyAlignment="1">
      <alignment horizontal="center" vertical="center"/>
    </xf>
    <xf numFmtId="176" fontId="24" fillId="33" borderId="21" xfId="42" applyNumberFormat="1" applyFont="1" applyFill="1" applyBorder="1" applyAlignment="1">
      <alignment vertical="center"/>
    </xf>
    <xf numFmtId="176" fontId="24" fillId="37" borderId="20" xfId="42" applyNumberFormat="1" applyFont="1" applyFill="1" applyBorder="1" applyAlignment="1">
      <alignment vertical="center"/>
    </xf>
    <xf numFmtId="176" fontId="24" fillId="34" borderId="22" xfId="42" applyNumberFormat="1" applyFont="1" applyFill="1" applyBorder="1" applyAlignment="1">
      <alignment horizontal="left" vertical="center"/>
    </xf>
    <xf numFmtId="176" fontId="24" fillId="34" borderId="23" xfId="42" applyNumberFormat="1" applyFont="1" applyFill="1" applyBorder="1" applyAlignment="1" applyProtection="1">
      <alignment vertical="center"/>
      <protection locked="0"/>
    </xf>
    <xf numFmtId="176" fontId="24" fillId="36" borderId="23" xfId="42" applyNumberFormat="1" applyFont="1" applyFill="1" applyBorder="1" applyAlignment="1" applyProtection="1">
      <alignment vertical="center"/>
      <protection locked="0"/>
    </xf>
    <xf numFmtId="176" fontId="24" fillId="34" borderId="15" xfId="42" applyNumberFormat="1" applyFont="1" applyFill="1" applyBorder="1" applyAlignment="1" applyProtection="1">
      <alignment vertical="center"/>
      <protection locked="0"/>
    </xf>
    <xf numFmtId="176" fontId="24" fillId="36" borderId="15" xfId="42" applyNumberFormat="1" applyFont="1" applyFill="1" applyBorder="1" applyAlignment="1" applyProtection="1">
      <alignment vertical="center"/>
      <protection locked="0"/>
    </xf>
    <xf numFmtId="176" fontId="24" fillId="38" borderId="20" xfId="42" applyNumberFormat="1" applyFont="1" applyFill="1" applyBorder="1" applyAlignment="1">
      <alignment horizontal="center" vertical="center"/>
    </xf>
    <xf numFmtId="176" fontId="24" fillId="38" borderId="21" xfId="42" applyNumberFormat="1" applyFont="1" applyFill="1" applyBorder="1" applyAlignment="1">
      <alignment vertical="center"/>
    </xf>
    <xf numFmtId="176" fontId="24" fillId="38" borderId="20" xfId="42" applyNumberFormat="1" applyFont="1" applyFill="1" applyBorder="1" applyAlignment="1">
      <alignment vertical="center"/>
    </xf>
    <xf numFmtId="176" fontId="24" fillId="34" borderId="16" xfId="42" applyNumberFormat="1" applyFont="1" applyFill="1" applyBorder="1" applyAlignment="1">
      <alignment horizontal="left" vertical="center"/>
    </xf>
    <xf numFmtId="176" fontId="24" fillId="34" borderId="24" xfId="42" applyNumberFormat="1" applyFont="1" applyFill="1" applyBorder="1" applyAlignment="1">
      <alignment horizontal="left" vertical="center"/>
    </xf>
    <xf numFmtId="176" fontId="24" fillId="34" borderId="0" xfId="44" applyNumberFormat="1" applyFont="1" applyFill="1" applyAlignment="1">
      <alignment vertical="center"/>
    </xf>
    <xf numFmtId="176" fontId="24" fillId="34" borderId="25" xfId="42" applyNumberFormat="1" applyFont="1" applyFill="1" applyBorder="1" applyAlignment="1" applyProtection="1">
      <alignment vertical="center"/>
      <protection locked="0"/>
    </xf>
    <xf numFmtId="176" fontId="24" fillId="36" borderId="25" xfId="42" applyNumberFormat="1" applyFont="1" applyFill="1" applyBorder="1" applyAlignment="1" applyProtection="1">
      <alignment vertical="center"/>
      <protection locked="0"/>
    </xf>
    <xf numFmtId="176" fontId="24" fillId="39" borderId="20" xfId="42" applyNumberFormat="1" applyFont="1" applyFill="1" applyBorder="1" applyAlignment="1">
      <alignment horizontal="center" vertical="center"/>
    </xf>
    <xf numFmtId="176" fontId="24" fillId="39" borderId="19" xfId="42" applyNumberFormat="1" applyFont="1" applyFill="1" applyBorder="1" applyAlignment="1">
      <alignment vertical="center"/>
    </xf>
    <xf numFmtId="176" fontId="24" fillId="39" borderId="17" xfId="42" applyNumberFormat="1" applyFont="1" applyFill="1" applyBorder="1" applyAlignment="1">
      <alignment vertical="center"/>
    </xf>
    <xf numFmtId="176" fontId="24" fillId="34" borderId="11" xfId="42" applyNumberFormat="1" applyFont="1" applyFill="1" applyBorder="1" applyAlignment="1" applyProtection="1">
      <alignment vertical="center"/>
      <protection locked="0"/>
    </xf>
    <xf numFmtId="176" fontId="24" fillId="36" borderId="11" xfId="42" applyNumberFormat="1" applyFont="1" applyFill="1" applyBorder="1" applyAlignment="1" applyProtection="1">
      <alignment vertical="center"/>
      <protection locked="0"/>
    </xf>
    <xf numFmtId="176" fontId="24" fillId="36" borderId="24" xfId="42" applyNumberFormat="1" applyFont="1" applyFill="1" applyBorder="1" applyAlignment="1">
      <alignment vertical="center"/>
    </xf>
    <xf numFmtId="176" fontId="24" fillId="36" borderId="17" xfId="42" applyNumberFormat="1" applyFont="1" applyFill="1" applyBorder="1" applyAlignment="1">
      <alignment vertical="center"/>
    </xf>
    <xf numFmtId="176" fontId="24" fillId="38" borderId="10" xfId="42" applyNumberFormat="1" applyFont="1" applyFill="1" applyBorder="1" applyAlignment="1">
      <alignment horizontal="center" vertical="center"/>
    </xf>
    <xf numFmtId="176" fontId="24" fillId="38" borderId="11" xfId="42" applyNumberFormat="1" applyFont="1" applyFill="1" applyBorder="1" applyAlignment="1" applyProtection="1">
      <alignment vertical="center"/>
      <protection locked="0"/>
    </xf>
    <xf numFmtId="176" fontId="24" fillId="38" borderId="10" xfId="42" applyNumberFormat="1" applyFont="1" applyFill="1" applyBorder="1" applyAlignment="1">
      <alignment vertical="center"/>
    </xf>
    <xf numFmtId="176" fontId="24" fillId="36" borderId="26" xfId="42" applyNumberFormat="1" applyFont="1" applyFill="1" applyBorder="1" applyAlignment="1" applyProtection="1">
      <alignment horizontal="left" vertical="center"/>
      <protection locked="0"/>
    </xf>
    <xf numFmtId="176" fontId="24" fillId="34" borderId="27" xfId="42" applyNumberFormat="1" applyFont="1" applyFill="1" applyBorder="1" applyAlignment="1" applyProtection="1">
      <alignment vertical="center"/>
      <protection locked="0"/>
    </xf>
    <xf numFmtId="176" fontId="24" fillId="36" borderId="27" xfId="42" applyNumberFormat="1" applyFont="1" applyFill="1" applyBorder="1" applyAlignment="1" applyProtection="1">
      <alignment vertical="center"/>
      <protection locked="0"/>
    </xf>
    <xf numFmtId="176" fontId="24" fillId="36" borderId="28" xfId="42" applyNumberFormat="1" applyFont="1" applyFill="1" applyBorder="1" applyAlignment="1">
      <alignment vertical="center"/>
    </xf>
    <xf numFmtId="176" fontId="24" fillId="36" borderId="29" xfId="42" applyNumberFormat="1" applyFont="1" applyFill="1" applyBorder="1" applyAlignment="1" applyProtection="1">
      <alignment horizontal="left" vertical="center"/>
      <protection locked="0"/>
    </xf>
    <xf numFmtId="176" fontId="24" fillId="36" borderId="30" xfId="42" applyNumberFormat="1" applyFont="1" applyFill="1" applyBorder="1" applyAlignment="1">
      <alignment vertical="center"/>
    </xf>
    <xf numFmtId="0" fontId="24" fillId="34" borderId="18" xfId="43" applyFont="1" applyFill="1" applyBorder="1" applyAlignment="1">
      <alignment vertical="center"/>
    </xf>
    <xf numFmtId="176" fontId="24" fillId="34" borderId="19" xfId="42" applyNumberFormat="1" applyFont="1" applyFill="1" applyBorder="1" applyAlignment="1" applyProtection="1">
      <alignment vertical="center"/>
      <protection locked="0"/>
    </xf>
    <xf numFmtId="176" fontId="24" fillId="36" borderId="19" xfId="42" applyNumberFormat="1" applyFont="1" applyFill="1" applyBorder="1" applyAlignment="1" applyProtection="1">
      <alignment vertical="center"/>
      <protection locked="0"/>
    </xf>
    <xf numFmtId="176" fontId="24" fillId="36" borderId="31" xfId="42" applyNumberFormat="1" applyFont="1" applyFill="1" applyBorder="1" applyAlignment="1">
      <alignment vertical="center"/>
    </xf>
    <xf numFmtId="176" fontId="24" fillId="38" borderId="14" xfId="42" applyNumberFormat="1" applyFont="1" applyFill="1" applyBorder="1" applyAlignment="1">
      <alignment horizontal="center" vertical="center"/>
    </xf>
    <xf numFmtId="176" fontId="24" fillId="38" borderId="32" xfId="42" applyNumberFormat="1" applyFont="1" applyFill="1" applyBorder="1" applyAlignment="1" applyProtection="1">
      <alignment vertical="center"/>
      <protection locked="0"/>
    </xf>
    <xf numFmtId="176" fontId="24" fillId="38" borderId="33" xfId="42" applyNumberFormat="1" applyFont="1" applyFill="1" applyBorder="1" applyAlignment="1" applyProtection="1">
      <alignment vertical="center"/>
      <protection locked="0"/>
    </xf>
    <xf numFmtId="176" fontId="24" fillId="39" borderId="21" xfId="42" applyNumberFormat="1" applyFont="1" applyFill="1" applyBorder="1" applyAlignment="1">
      <alignment vertical="center"/>
    </xf>
    <xf numFmtId="176" fontId="24" fillId="39" borderId="20" xfId="42" applyNumberFormat="1" applyFont="1" applyFill="1" applyBorder="1" applyAlignment="1">
      <alignment vertical="center"/>
    </xf>
    <xf numFmtId="176" fontId="24" fillId="40" borderId="34" xfId="43" applyNumberFormat="1" applyFont="1" applyFill="1" applyBorder="1" applyAlignment="1">
      <alignment horizontal="center" vertical="center"/>
    </xf>
    <xf numFmtId="176" fontId="24" fillId="35" borderId="21" xfId="42" applyNumberFormat="1" applyFont="1" applyFill="1" applyBorder="1" applyAlignment="1">
      <alignment vertical="center"/>
    </xf>
    <xf numFmtId="176" fontId="24" fillId="35" borderId="20" xfId="42" applyNumberFormat="1" applyFont="1" applyFill="1" applyBorder="1" applyAlignment="1">
      <alignment vertical="center"/>
    </xf>
    <xf numFmtId="176" fontId="24" fillId="41" borderId="20" xfId="42" applyNumberFormat="1" applyFont="1" applyFill="1" applyBorder="1" applyAlignment="1">
      <alignment horizontal="center" vertical="center" shrinkToFit="1"/>
    </xf>
    <xf numFmtId="176" fontId="24" fillId="41" borderId="21" xfId="42" applyNumberFormat="1" applyFont="1" applyFill="1" applyBorder="1" applyAlignment="1">
      <alignment vertical="center"/>
    </xf>
    <xf numFmtId="0" fontId="23" fillId="40" borderId="26" xfId="43" applyFont="1" applyFill="1" applyBorder="1" applyAlignment="1">
      <alignment vertical="center"/>
    </xf>
    <xf numFmtId="55" fontId="23" fillId="40" borderId="27" xfId="43" applyNumberFormat="1" applyFont="1" applyFill="1" applyBorder="1" applyAlignment="1">
      <alignment vertical="center"/>
    </xf>
    <xf numFmtId="176" fontId="23" fillId="40" borderId="28" xfId="43" applyNumberFormat="1" applyFont="1" applyFill="1" applyBorder="1" applyAlignment="1">
      <alignment horizontal="center" vertical="center"/>
    </xf>
    <xf numFmtId="0" fontId="24" fillId="34" borderId="29" xfId="43" applyFont="1" applyFill="1" applyBorder="1" applyAlignment="1">
      <alignment vertical="center"/>
    </xf>
    <xf numFmtId="176" fontId="24" fillId="34" borderId="23" xfId="44" applyNumberFormat="1" applyFont="1" applyFill="1" applyBorder="1" applyAlignment="1">
      <alignment vertical="center"/>
    </xf>
    <xf numFmtId="176" fontId="24" fillId="34" borderId="30" xfId="43" applyNumberFormat="1" applyFont="1" applyFill="1" applyBorder="1" applyAlignment="1">
      <alignment vertical="center"/>
    </xf>
    <xf numFmtId="0" fontId="23" fillId="40" borderId="18" xfId="43" applyFont="1" applyFill="1" applyBorder="1" applyAlignment="1">
      <alignment vertical="center"/>
    </xf>
    <xf numFmtId="176" fontId="23" fillId="40" borderId="19" xfId="43" applyNumberFormat="1" applyFont="1" applyFill="1" applyBorder="1" applyAlignment="1">
      <alignment vertical="center"/>
    </xf>
    <xf numFmtId="176" fontId="23" fillId="40" borderId="31" xfId="43" applyNumberFormat="1" applyFont="1" applyFill="1" applyBorder="1" applyAlignment="1">
      <alignment vertical="center"/>
    </xf>
    <xf numFmtId="176" fontId="23" fillId="40" borderId="26" xfId="43" applyNumberFormat="1" applyFont="1" applyFill="1" applyBorder="1" applyAlignment="1">
      <alignment vertical="center"/>
    </xf>
    <xf numFmtId="176" fontId="23" fillId="40" borderId="27" xfId="43" applyNumberFormat="1" applyFont="1" applyFill="1" applyBorder="1" applyAlignment="1">
      <alignment vertical="center"/>
    </xf>
    <xf numFmtId="176" fontId="23" fillId="40" borderId="28" xfId="43" applyNumberFormat="1" applyFont="1" applyFill="1" applyBorder="1" applyAlignment="1">
      <alignment vertical="center"/>
    </xf>
    <xf numFmtId="176" fontId="24" fillId="34" borderId="29" xfId="43" applyNumberFormat="1" applyFont="1" applyFill="1" applyBorder="1" applyAlignment="1">
      <alignment vertical="center"/>
    </xf>
    <xf numFmtId="176" fontId="24" fillId="34" borderId="23" xfId="43" applyNumberFormat="1" applyFont="1" applyFill="1" applyBorder="1" applyAlignment="1">
      <alignment vertical="center"/>
    </xf>
    <xf numFmtId="176" fontId="24" fillId="0" borderId="29" xfId="45" applyNumberFormat="1" applyFont="1" applyBorder="1">
      <alignment vertical="center"/>
    </xf>
    <xf numFmtId="176" fontId="24" fillId="0" borderId="23" xfId="44" applyNumberFormat="1" applyFont="1" applyBorder="1">
      <alignment vertical="center"/>
    </xf>
    <xf numFmtId="176" fontId="24" fillId="0" borderId="30" xfId="44" applyNumberFormat="1" applyFont="1" applyBorder="1">
      <alignment vertical="center"/>
    </xf>
    <xf numFmtId="176" fontId="24" fillId="36" borderId="16" xfId="42" applyNumberFormat="1" applyFont="1" applyFill="1" applyBorder="1" applyAlignment="1" applyProtection="1">
      <alignment horizontal="left" vertical="center"/>
      <protection locked="0"/>
    </xf>
    <xf numFmtId="176" fontId="24" fillId="34" borderId="25" xfId="44" applyNumberFormat="1" applyFont="1" applyFill="1" applyBorder="1" applyAlignment="1">
      <alignment vertical="center"/>
    </xf>
    <xf numFmtId="176" fontId="24" fillId="34" borderId="25" xfId="43" applyNumberFormat="1" applyFont="1" applyFill="1" applyBorder="1" applyAlignment="1">
      <alignment vertical="center"/>
    </xf>
    <xf numFmtId="176" fontId="24" fillId="34" borderId="35" xfId="43" applyNumberFormat="1" applyFont="1" applyFill="1" applyBorder="1" applyAlignment="1">
      <alignment vertical="center"/>
    </xf>
    <xf numFmtId="176" fontId="23" fillId="40" borderId="18" xfId="43" applyNumberFormat="1" applyFont="1" applyFill="1" applyBorder="1" applyAlignment="1">
      <alignment vertical="center"/>
    </xf>
    <xf numFmtId="176" fontId="23" fillId="40" borderId="19" xfId="44" applyNumberFormat="1" applyFont="1" applyFill="1" applyBorder="1" applyAlignment="1">
      <alignment vertical="center"/>
    </xf>
    <xf numFmtId="176" fontId="23" fillId="40" borderId="31" xfId="44" applyNumberFormat="1" applyFont="1" applyFill="1" applyBorder="1" applyAlignment="1">
      <alignment vertical="center"/>
    </xf>
    <xf numFmtId="176" fontId="24" fillId="35" borderId="10" xfId="42" applyNumberFormat="1" applyFont="1" applyFill="1" applyBorder="1" applyAlignment="1">
      <alignment horizontal="center" vertical="center"/>
    </xf>
    <xf numFmtId="176" fontId="24" fillId="35" borderId="12" xfId="42" applyNumberFormat="1" applyFont="1" applyFill="1" applyBorder="1" applyAlignment="1">
      <alignment horizontal="center" vertical="center"/>
    </xf>
    <xf numFmtId="176" fontId="23" fillId="35" borderId="10" xfId="42" applyNumberFormat="1" applyFont="1" applyFill="1" applyBorder="1" applyAlignment="1">
      <alignment horizontal="center" vertical="center"/>
    </xf>
    <xf numFmtId="176" fontId="23" fillId="35" borderId="12" xfId="42" applyNumberFormat="1" applyFont="1" applyFill="1" applyBorder="1" applyAlignment="1">
      <alignment horizontal="center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4" xr:uid="{0C959609-AFE8-4393-94AA-5A6836E00CE9}"/>
    <cellStyle name="桁区切り 3" xfId="42" xr:uid="{DFABC331-6529-420C-9CA1-FC9227318E3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E341BFF2-9845-4FB9-9093-16C4431BDE0B}"/>
    <cellStyle name="標準 3" xfId="45" xr:uid="{BBEA4002-5C69-4BDA-8953-51DF75CA47AC}"/>
    <cellStyle name="良い" xfId="6" builtinId="26" customBuiltin="1"/>
  </cellStyles>
  <dxfs count="8"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200353</xdr:rowOff>
    </xdr:from>
    <xdr:to>
      <xdr:col>1</xdr:col>
      <xdr:colOff>352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035FF9-394D-45DE-B006-44DE75559A56}"/>
            </a:ext>
          </a:extLst>
        </xdr:cNvPr>
        <xdr:cNvSpPr txBox="1"/>
      </xdr:nvSpPr>
      <xdr:spPr>
        <a:xfrm>
          <a:off x="95250" y="1767216"/>
          <a:ext cx="352" cy="152072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仕入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179</xdr:colOff>
      <xdr:row>13</xdr:row>
      <xdr:rowOff>200705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D79EE02-E080-4B9E-BC4B-74CF40DFB70D}"/>
            </a:ext>
          </a:extLst>
        </xdr:cNvPr>
        <xdr:cNvSpPr txBox="1"/>
      </xdr:nvSpPr>
      <xdr:spPr>
        <a:xfrm>
          <a:off x="95250" y="1919288"/>
          <a:ext cx="179" cy="457880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20</xdr:row>
      <xdr:rowOff>200526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684A2A4-1147-4340-884C-DAFA8828DFE5}"/>
            </a:ext>
          </a:extLst>
        </xdr:cNvPr>
        <xdr:cNvSpPr txBox="1"/>
      </xdr:nvSpPr>
      <xdr:spPr>
        <a:xfrm>
          <a:off x="95250" y="2847975"/>
          <a:ext cx="0" cy="61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借入金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" refreshedDate="45595.84128148148" createdVersion="8" refreshedVersion="8" minRefreshableVersion="3" recordCount="3762" xr:uid="{86703B3F-8197-4909-B382-60FA78E774BC}">
  <cacheSource type="worksheet">
    <worksheetSource ref="A1:S1048576" sheet="総勘定元帳_20241030_1346"/>
  </cacheSource>
  <cacheFields count="22">
    <cacheField name="取引No" numFmtId="0">
      <sharedItems containsNonDate="0" containsString="0" containsBlank="1"/>
    </cacheField>
    <cacheField name="取引日" numFmtId="0">
      <sharedItems containsNonDate="0" containsDate="1" containsString="0" containsBlank="1" minDate="1905-01-01T00:00:00" maxDate="2024-10-01T00:00:00" count="179">
        <m/>
        <d v="2024-04-01T00:00:00" u="1"/>
        <d v="2024-04-02T00:00:00" u="1"/>
        <d v="2024-04-03T00:00:00" u="1"/>
        <d v="2024-04-04T00:00:00" u="1"/>
        <d v="2024-04-05T00:00:00" u="1"/>
        <d v="2024-04-08T00:00:00" u="1"/>
        <d v="2024-04-09T00:00:00" u="1"/>
        <d v="2024-04-10T00:00:00" u="1"/>
        <d v="2024-04-11T00:00:00" u="1"/>
        <d v="2024-04-12T00:00:00" u="1"/>
        <d v="2024-04-13T00:00:00" u="1"/>
        <d v="2024-04-15T00:00:00" u="1"/>
        <d v="2024-04-16T00:00:00" u="1"/>
        <d v="2024-04-17T00:00:00" u="1"/>
        <d v="2024-04-18T00:00:00" u="1"/>
        <d v="2024-04-19T00:00:00" u="1"/>
        <d v="2024-04-20T00:00:00" u="1"/>
        <d v="2024-04-21T00:00:00" u="1"/>
        <d v="2024-04-22T00:00:00" u="1"/>
        <d v="2024-04-23T00:00:00" u="1"/>
        <d v="2024-04-24T00:00:00" u="1"/>
        <d v="2024-04-25T00:00:00" u="1"/>
        <d v="2024-04-26T00:00:00" u="1"/>
        <d v="2024-04-27T00:00:00" u="1"/>
        <d v="2024-04-28T00:00:00" u="1"/>
        <d v="2024-04-29T00:00:00" u="1"/>
        <d v="2024-04-30T00:00:00" u="1"/>
        <d v="2024-05-01T00:00:00" u="1"/>
        <d v="2024-05-02T00:00:00" u="1"/>
        <d v="2024-05-04T00:00:00" u="1"/>
        <d v="2024-05-06T00:00:00" u="1"/>
        <d v="2024-05-07T00:00:00" u="1"/>
        <d v="2024-05-08T00:00:00" u="1"/>
        <d v="2024-05-09T00:00:00" u="1"/>
        <d v="2024-05-10T00:00:00" u="1"/>
        <d v="2024-05-12T00:00:00" u="1"/>
        <d v="2024-05-13T00:00:00" u="1"/>
        <d v="2024-05-14T00:00:00" u="1"/>
        <d v="2024-05-15T00:00:00" u="1"/>
        <d v="2024-05-16T00:00:00" u="1"/>
        <d v="2024-05-17T00:00:00" u="1"/>
        <d v="2024-05-18T00:00:00" u="1"/>
        <d v="2024-05-20T00:00:00" u="1"/>
        <d v="2024-05-21T00:00:00" u="1"/>
        <d v="2024-05-22T00:00:00" u="1"/>
        <d v="2024-05-23T00:00:00" u="1"/>
        <d v="2024-05-24T00:00:00" u="1"/>
        <d v="2024-05-25T00:00:00" u="1"/>
        <d v="2024-05-26T00:00:00" u="1"/>
        <d v="2024-05-27T00:00:00" u="1"/>
        <d v="2024-05-28T00:00:00" u="1"/>
        <d v="2024-05-29T00:00:00" u="1"/>
        <d v="2024-05-30T00:00:00" u="1"/>
        <d v="2024-05-31T00:00:00" u="1"/>
        <d v="2024-06-01T00:00:00" u="1"/>
        <d v="2024-06-03T00:00:00" u="1"/>
        <d v="2024-06-04T00:00:00" u="1"/>
        <d v="2024-06-05T00:00:00" u="1"/>
        <d v="2024-06-06T00:00:00" u="1"/>
        <d v="2024-06-07T00:00:00" u="1"/>
        <d v="2024-06-08T00:00:00" u="1"/>
        <d v="2024-06-10T00:00:00" u="1"/>
        <d v="2024-06-11T00:00:00" u="1"/>
        <d v="2024-06-12T00:00:00" u="1"/>
        <d v="2024-06-13T00:00:00" u="1"/>
        <d v="2024-06-14T00:00:00" u="1"/>
        <d v="2024-06-15T00:00:00" u="1"/>
        <d v="2024-06-16T00:00:00" u="1"/>
        <d v="2024-06-17T00:00:00" u="1"/>
        <d v="2024-06-18T00:00:00" u="1"/>
        <d v="2024-06-19T00:00:00" u="1"/>
        <d v="2024-06-20T00:00:00" u="1"/>
        <d v="2024-06-21T00:00:00" u="1"/>
        <d v="2024-06-22T00:00:00" u="1"/>
        <d v="2024-06-23T00:00:00" u="1"/>
        <d v="2024-06-24T00:00:00" u="1"/>
        <d v="2024-06-25T00:00:00" u="1"/>
        <d v="2024-06-26T00:00:00" u="1"/>
        <d v="2024-06-27T00:00:00" u="1"/>
        <d v="2024-06-28T00:00:00" u="1"/>
        <d v="2024-06-30T00:00:00" u="1"/>
        <d v="2024-07-01T00:00:00" u="1"/>
        <d v="2024-07-02T00:00:00" u="1"/>
        <d v="2024-07-03T00:00:00" u="1"/>
        <d v="2024-07-04T00:00:00" u="1"/>
        <d v="2024-07-05T00:00:00" u="1"/>
        <d v="2024-07-07T00:00:00" u="1"/>
        <d v="2024-07-08T00:00:00" u="1"/>
        <d v="2024-07-09T00:00:00" u="1"/>
        <d v="2024-07-10T00:00:00" u="1"/>
        <d v="2024-07-11T00:00:00" u="1"/>
        <d v="2024-07-12T00:00:00" u="1"/>
        <d v="2024-07-13T00:00:00" u="1"/>
        <d v="2024-07-15T00:00:00" u="1"/>
        <d v="2024-07-16T00:00:00" u="1"/>
        <d v="2024-07-17T00:00:00" u="1"/>
        <d v="2024-07-18T00:00:00" u="1"/>
        <d v="2024-07-19T00:00:00" u="1"/>
        <d v="2024-07-20T00:00:00" u="1"/>
        <d v="2024-07-21T00:00:00" u="1"/>
        <d v="2024-07-22T00:00:00" u="1"/>
        <d v="2024-07-23T00:00:00" u="1"/>
        <d v="2024-07-24T00:00:00" u="1"/>
        <d v="2024-07-25T00:00:00" u="1"/>
        <d v="2024-07-26T00:00:00" u="1"/>
        <d v="2024-07-27T00:00:00" u="1"/>
        <d v="2024-07-28T00:00:00" u="1"/>
        <d v="2024-07-29T00:00:00" u="1"/>
        <d v="2024-07-30T00:00:00" u="1"/>
        <d v="2024-07-31T00:00:00" u="1"/>
        <d v="2024-08-01T00:00:00" u="1"/>
        <d v="2024-08-02T00:00:00" u="1"/>
        <d v="2024-08-03T00:00:00" u="1"/>
        <d v="2024-08-04T00:00:00" u="1"/>
        <d v="2024-08-05T00:00:00" u="1"/>
        <d v="2024-08-06T00:00:00" u="1"/>
        <d v="2024-08-07T00:00:00" u="1"/>
        <d v="2024-08-08T00:00:00" u="1"/>
        <d v="2024-08-09T00:00:00" u="1"/>
        <d v="2024-08-10T00:00:00" u="1"/>
        <d v="2024-08-11T00:00:00" u="1"/>
        <d v="2024-08-12T00:00:00" u="1"/>
        <d v="2024-08-13T00:00:00" u="1"/>
        <d v="2024-08-14T00:00:00" u="1"/>
        <d v="2024-08-15T00:00:00" u="1"/>
        <d v="2024-08-16T00:00:00" u="1"/>
        <d v="2024-08-17T00:00:00" u="1"/>
        <d v="2024-08-18T00:00:00" u="1"/>
        <d v="2024-08-19T00:00:00" u="1"/>
        <d v="2024-08-20T00:00:00" u="1"/>
        <d v="2024-08-21T00:00:00" u="1"/>
        <d v="2024-08-22T00:00:00" u="1"/>
        <d v="2024-08-23T00:00:00" u="1"/>
        <d v="2024-08-24T00:00:00" u="1"/>
        <d v="2024-08-25T00:00:00" u="1"/>
        <d v="2024-08-26T00:00:00" u="1"/>
        <d v="2024-08-27T00:00:00" u="1"/>
        <d v="2024-08-28T00:00:00" u="1"/>
        <d v="2024-08-29T00:00:00" u="1"/>
        <d v="2024-08-30T00:00:00" u="1"/>
        <d v="2024-08-31T00:00:00" u="1"/>
        <d v="2024-09-01T00:00:00" u="1"/>
        <d v="2024-09-02T00:00:00" u="1"/>
        <d v="2024-09-03T00:00:00" u="1"/>
        <d v="2024-09-04T00:00:00" u="1"/>
        <d v="2024-09-05T00:00:00" u="1"/>
        <d v="2024-09-06T00:00:00" u="1"/>
        <d v="2024-09-07T00:00:00" u="1"/>
        <d v="2024-09-08T00:00:00" u="1"/>
        <d v="2024-09-09T00:00:00" u="1"/>
        <d v="2024-09-10T00:00:00" u="1"/>
        <d v="2024-09-11T00:00:00" u="1"/>
        <d v="2024-09-12T00:00:00" u="1"/>
        <d v="2024-09-13T00:00:00" u="1"/>
        <d v="2024-09-14T00:00:00" u="1"/>
        <d v="2024-09-15T00:00:00" u="1"/>
        <d v="2024-09-16T00:00:00" u="1"/>
        <d v="2024-09-17T00:00:00" u="1"/>
        <d v="2024-09-18T00:00:00" u="1"/>
        <d v="2024-09-19T00:00:00" u="1"/>
        <d v="2024-09-20T00:00:00" u="1"/>
        <d v="2024-09-21T00:00:00" u="1"/>
        <d v="2024-09-22T00:00:00" u="1"/>
        <d v="2024-09-23T00:00:00" u="1"/>
        <d v="2024-09-24T00:00:00" u="1"/>
        <d v="2024-09-25T00:00:00" u="1"/>
        <d v="2024-09-26T00:00:00" u="1"/>
        <d v="2024-09-27T00:00:00" u="1"/>
        <d v="2024-09-28T00:00:00" u="1"/>
        <d v="2024-09-29T00:00:00" u="1"/>
        <d v="2024-09-30T00:00:00" u="1"/>
        <d v="2024-04-07T00:00:00" u="1"/>
        <d v="2024-05-03T00:00:00" u="1"/>
        <d v="2024-05-11T00:00:00" u="1"/>
        <d v="2024-05-19T00:00:00" u="1"/>
        <d v="2024-06-02T00:00:00" u="1"/>
        <d v="2024-06-29T00:00:00" u="1"/>
        <d v="2024-07-06T00:00:00" u="1"/>
      </sharedItems>
      <fieldGroup par="20"/>
    </cacheField>
    <cacheField name="勘定科目" numFmtId="0">
      <sharedItems containsNonDate="0" containsString="0" containsBlank="1"/>
    </cacheField>
    <cacheField name="補助科目" numFmtId="0">
      <sharedItems containsNonDate="0" containsString="0" containsBlank="1"/>
    </cacheField>
    <cacheField name="取引先" numFmtId="0">
      <sharedItems containsNonDate="0" containsString="0" containsBlank="1"/>
    </cacheField>
    <cacheField name="税区分" numFmtId="0">
      <sharedItems containsNonDate="0" containsString="0" containsBlank="1"/>
    </cacheField>
    <cacheField name="インボイス" numFmtId="0">
      <sharedItems containsNonDate="0" containsString="0" containsBlank="1"/>
    </cacheField>
    <cacheField name="相手勘定科目" numFmtId="0">
      <sharedItems containsNonDate="0" containsString="0" containsBlank="1"/>
    </cacheField>
    <cacheField name="相手補助科目" numFmtId="0">
      <sharedItems containsNonDate="0" containsString="0" containsBlank="1"/>
    </cacheField>
    <cacheField name="相手取引先" numFmtId="0">
      <sharedItems containsNonDate="0" containsString="0" containsBlank="1"/>
    </cacheField>
    <cacheField name="相手税区分" numFmtId="0">
      <sharedItems containsNonDate="0" containsString="0" containsBlank="1"/>
    </cacheField>
    <cacheField name="相手インボイス" numFmtId="0">
      <sharedItems containsNonDate="0" containsString="0" containsBlank="1"/>
    </cacheField>
    <cacheField name="摘要" numFmtId="0">
      <sharedItems containsNonDate="0" containsString="0" containsBlank="1"/>
    </cacheField>
    <cacheField name="借方金額" numFmtId="0">
      <sharedItems containsNonDate="0" containsString="0" containsBlank="1"/>
    </cacheField>
    <cacheField name="貸方金額" numFmtId="0">
      <sharedItems containsNonDate="0" containsString="0" containsBlank="1"/>
    </cacheField>
    <cacheField name="分類" numFmtId="0">
      <sharedItems containsNonDate="0" containsBlank="1" count="17">
        <m/>
        <s v="200_仕入" u="1"/>
        <s v="230_販管費" u="1"/>
        <s v="210_人件費" u="1"/>
        <s v="220_支払利息" u="1"/>
        <s v="290_その他経常支出" u="1"/>
        <s v="420_りそな銀行保証協会" u="1"/>
        <s v="320_長期借入金" u="1"/>
        <s v="410_みずほ銀行保証協会" u="1"/>
        <s v="421_りそな銀行プロパー" u="1"/>
        <s v="190_その他収入" u="1"/>
        <s v="430_政策金融公庫" u="1"/>
        <s v="422_りそな銀行社債" u="1"/>
        <s v="330_増資" u="1"/>
        <s v="441_きらぼし銀行プロパー" u="1"/>
        <s v="440_きらぼし銀行保証協会" u="1"/>
        <s v="100_売上" u="1"/>
      </sharedItems>
    </cacheField>
    <cacheField name="残高" numFmtId="0">
      <sharedItems containsNonDate="0" containsString="0" containsBlank="1"/>
    </cacheField>
    <cacheField name="メモ" numFmtId="0">
      <sharedItems containsNonDate="0" containsString="0" containsBlank="1"/>
    </cacheField>
    <cacheField name="タグ" numFmtId="0">
      <sharedItems containsNonDate="0" containsString="0" containsBlank="1"/>
    </cacheField>
    <cacheField name="日 (取引日)" numFmtId="0" databaseField="0">
      <fieldGroup base="1">
        <rangePr groupBy="days" startDate="1905-01-01T00:00:00" endDate="1905-01-01T00:00:00"/>
        <groupItems count="368">
          <s v="&lt;1905/1/1"/>
          <s v="1月1日"/>
          <s v="1月2日"/>
          <s v="1月3日"/>
          <s v="1月4日"/>
          <s v="1月5日"/>
          <s v="1月6日"/>
          <s v="1月7日"/>
          <s v="1月8日"/>
          <s v="1月9日"/>
          <s v="1月10日"/>
          <s v="1月11日"/>
          <s v="1月12日"/>
          <s v="1月13日"/>
          <s v="1月14日"/>
          <s v="1月15日"/>
          <s v="1月16日"/>
          <s v="1月17日"/>
          <s v="1月18日"/>
          <s v="1月19日"/>
          <s v="1月20日"/>
          <s v="1月21日"/>
          <s v="1月22日"/>
          <s v="1月23日"/>
          <s v="1月24日"/>
          <s v="1月25日"/>
          <s v="1月26日"/>
          <s v="1月27日"/>
          <s v="1月28日"/>
          <s v="1月29日"/>
          <s v="1月30日"/>
          <s v="1月31日"/>
          <s v="2月1日"/>
          <s v="2月2日"/>
          <s v="2月3日"/>
          <s v="2月4日"/>
          <s v="2月5日"/>
          <s v="2月6日"/>
          <s v="2月7日"/>
          <s v="2月8日"/>
          <s v="2月9日"/>
          <s v="2月10日"/>
          <s v="2月11日"/>
          <s v="2月12日"/>
          <s v="2月13日"/>
          <s v="2月14日"/>
          <s v="2月15日"/>
          <s v="2月16日"/>
          <s v="2月17日"/>
          <s v="2月18日"/>
          <s v="2月19日"/>
          <s v="2月20日"/>
          <s v="2月21日"/>
          <s v="2月22日"/>
          <s v="2月23日"/>
          <s v="2月24日"/>
          <s v="2月25日"/>
          <s v="2月26日"/>
          <s v="2月27日"/>
          <s v="2月28日"/>
          <s v="2月29日"/>
          <s v="3月1日"/>
          <s v="3月2日"/>
          <s v="3月3日"/>
          <s v="3月4日"/>
          <s v="3月5日"/>
          <s v="3月6日"/>
          <s v="3月7日"/>
          <s v="3月8日"/>
          <s v="3月9日"/>
          <s v="3月10日"/>
          <s v="3月11日"/>
          <s v="3月12日"/>
          <s v="3月13日"/>
          <s v="3月14日"/>
          <s v="3月15日"/>
          <s v="3月16日"/>
          <s v="3月17日"/>
          <s v="3月18日"/>
          <s v="3月19日"/>
          <s v="3月20日"/>
          <s v="3月21日"/>
          <s v="3月22日"/>
          <s v="3月23日"/>
          <s v="3月24日"/>
          <s v="3月25日"/>
          <s v="3月26日"/>
          <s v="3月27日"/>
          <s v="3月28日"/>
          <s v="3月29日"/>
          <s v="3月30日"/>
          <s v="3月31日"/>
          <s v="4月1日"/>
          <s v="4月2日"/>
          <s v="4月3日"/>
          <s v="4月4日"/>
          <s v="4月5日"/>
          <s v="4月6日"/>
          <s v="4月7日"/>
          <s v="4月8日"/>
          <s v="4月9日"/>
          <s v="4月10日"/>
          <s v="4月11日"/>
          <s v="4月12日"/>
          <s v="4月13日"/>
          <s v="4月14日"/>
          <s v="4月15日"/>
          <s v="4月16日"/>
          <s v="4月17日"/>
          <s v="4月18日"/>
          <s v="4月19日"/>
          <s v="4月20日"/>
          <s v="4月21日"/>
          <s v="4月22日"/>
          <s v="4月23日"/>
          <s v="4月24日"/>
          <s v="4月25日"/>
          <s v="4月26日"/>
          <s v="4月27日"/>
          <s v="4月28日"/>
          <s v="4月29日"/>
          <s v="4月30日"/>
          <s v="5月1日"/>
          <s v="5月2日"/>
          <s v="5月3日"/>
          <s v="5月4日"/>
          <s v="5月5日"/>
          <s v="5月6日"/>
          <s v="5月7日"/>
          <s v="5月8日"/>
          <s v="5月9日"/>
          <s v="5月10日"/>
          <s v="5月11日"/>
          <s v="5月12日"/>
          <s v="5月13日"/>
          <s v="5月14日"/>
          <s v="5月15日"/>
          <s v="5月16日"/>
          <s v="5月17日"/>
          <s v="5月18日"/>
          <s v="5月19日"/>
          <s v="5月20日"/>
          <s v="5月21日"/>
          <s v="5月22日"/>
          <s v="5月23日"/>
          <s v="5月24日"/>
          <s v="5月25日"/>
          <s v="5月26日"/>
          <s v="5月27日"/>
          <s v="5月28日"/>
          <s v="5月29日"/>
          <s v="5月30日"/>
          <s v="5月31日"/>
          <s v="6月1日"/>
          <s v="6月2日"/>
          <s v="6月3日"/>
          <s v="6月4日"/>
          <s v="6月5日"/>
          <s v="6月6日"/>
          <s v="6月7日"/>
          <s v="6月8日"/>
          <s v="6月9日"/>
          <s v="6月10日"/>
          <s v="6月11日"/>
          <s v="6月12日"/>
          <s v="6月13日"/>
          <s v="6月14日"/>
          <s v="6月15日"/>
          <s v="6月16日"/>
          <s v="6月17日"/>
          <s v="6月18日"/>
          <s v="6月19日"/>
          <s v="6月20日"/>
          <s v="6月21日"/>
          <s v="6月22日"/>
          <s v="6月23日"/>
          <s v="6月24日"/>
          <s v="6月25日"/>
          <s v="6月26日"/>
          <s v="6月27日"/>
          <s v="6月28日"/>
          <s v="6月29日"/>
          <s v="6月30日"/>
          <s v="7月1日"/>
          <s v="7月2日"/>
          <s v="7月3日"/>
          <s v="7月4日"/>
          <s v="7月5日"/>
          <s v="7月6日"/>
          <s v="7月7日"/>
          <s v="7月8日"/>
          <s v="7月9日"/>
          <s v="7月10日"/>
          <s v="7月11日"/>
          <s v="7月12日"/>
          <s v="7月13日"/>
          <s v="7月14日"/>
          <s v="7月15日"/>
          <s v="7月16日"/>
          <s v="7月17日"/>
          <s v="7月18日"/>
          <s v="7月19日"/>
          <s v="7月20日"/>
          <s v="7月21日"/>
          <s v="7月22日"/>
          <s v="7月23日"/>
          <s v="7月24日"/>
          <s v="7月25日"/>
          <s v="7月26日"/>
          <s v="7月27日"/>
          <s v="7月28日"/>
          <s v="7月29日"/>
          <s v="7月30日"/>
          <s v="7月31日"/>
          <s v="8月1日"/>
          <s v="8月2日"/>
          <s v="8月3日"/>
          <s v="8月4日"/>
          <s v="8月5日"/>
          <s v="8月6日"/>
          <s v="8月7日"/>
          <s v="8月8日"/>
          <s v="8月9日"/>
          <s v="8月10日"/>
          <s v="8月11日"/>
          <s v="8月12日"/>
          <s v="8月13日"/>
          <s v="8月14日"/>
          <s v="8月15日"/>
          <s v="8月16日"/>
          <s v="8月17日"/>
          <s v="8月18日"/>
          <s v="8月19日"/>
          <s v="8月20日"/>
          <s v="8月21日"/>
          <s v="8月22日"/>
          <s v="8月23日"/>
          <s v="8月24日"/>
          <s v="8月25日"/>
          <s v="8月26日"/>
          <s v="8月27日"/>
          <s v="8月28日"/>
          <s v="8月29日"/>
          <s v="8月30日"/>
          <s v="8月31日"/>
          <s v="9月1日"/>
          <s v="9月2日"/>
          <s v="9月3日"/>
          <s v="9月4日"/>
          <s v="9月5日"/>
          <s v="9月6日"/>
          <s v="9月7日"/>
          <s v="9月8日"/>
          <s v="9月9日"/>
          <s v="9月10日"/>
          <s v="9月11日"/>
          <s v="9月12日"/>
          <s v="9月13日"/>
          <s v="9月14日"/>
          <s v="9月15日"/>
          <s v="9月16日"/>
          <s v="9月17日"/>
          <s v="9月18日"/>
          <s v="9月19日"/>
          <s v="9月20日"/>
          <s v="9月21日"/>
          <s v="9月22日"/>
          <s v="9月23日"/>
          <s v="9月24日"/>
          <s v="9月25日"/>
          <s v="9月26日"/>
          <s v="9月27日"/>
          <s v="9月28日"/>
          <s v="9月29日"/>
          <s v="9月30日"/>
          <s v="10月1日"/>
          <s v="10月2日"/>
          <s v="10月3日"/>
          <s v="10月4日"/>
          <s v="10月5日"/>
          <s v="10月6日"/>
          <s v="10月7日"/>
          <s v="10月8日"/>
          <s v="10月9日"/>
          <s v="10月10日"/>
          <s v="10月11日"/>
          <s v="10月12日"/>
          <s v="10月13日"/>
          <s v="10月14日"/>
          <s v="10月15日"/>
          <s v="10月16日"/>
          <s v="10月17日"/>
          <s v="10月18日"/>
          <s v="10月19日"/>
          <s v="10月20日"/>
          <s v="10月21日"/>
          <s v="10月22日"/>
          <s v="10月23日"/>
          <s v="10月24日"/>
          <s v="10月25日"/>
          <s v="10月26日"/>
          <s v="10月27日"/>
          <s v="10月28日"/>
          <s v="10月29日"/>
          <s v="10月30日"/>
          <s v="10月31日"/>
          <s v="11月1日"/>
          <s v="11月2日"/>
          <s v="11月3日"/>
          <s v="11月4日"/>
          <s v="11月5日"/>
          <s v="11月6日"/>
          <s v="11月7日"/>
          <s v="11月8日"/>
          <s v="11月9日"/>
          <s v="11月10日"/>
          <s v="11月11日"/>
          <s v="11月12日"/>
          <s v="11月13日"/>
          <s v="11月14日"/>
          <s v="11月15日"/>
          <s v="11月16日"/>
          <s v="11月17日"/>
          <s v="11月18日"/>
          <s v="11月19日"/>
          <s v="11月20日"/>
          <s v="11月21日"/>
          <s v="11月22日"/>
          <s v="11月23日"/>
          <s v="11月24日"/>
          <s v="11月25日"/>
          <s v="11月26日"/>
          <s v="11月27日"/>
          <s v="11月28日"/>
          <s v="11月29日"/>
          <s v="11月30日"/>
          <s v="12月1日"/>
          <s v="12月2日"/>
          <s v="12月3日"/>
          <s v="12月4日"/>
          <s v="12月5日"/>
          <s v="12月6日"/>
          <s v="12月7日"/>
          <s v="12月8日"/>
          <s v="12月9日"/>
          <s v="12月10日"/>
          <s v="12月11日"/>
          <s v="12月12日"/>
          <s v="12月13日"/>
          <s v="12月14日"/>
          <s v="12月15日"/>
          <s v="12月16日"/>
          <s v="12月17日"/>
          <s v="12月18日"/>
          <s v="12月19日"/>
          <s v="12月20日"/>
          <s v="12月21日"/>
          <s v="12月22日"/>
          <s v="12月23日"/>
          <s v="12月24日"/>
          <s v="12月25日"/>
          <s v="12月26日"/>
          <s v="12月27日"/>
          <s v="12月28日"/>
          <s v="12月29日"/>
          <s v="12月30日"/>
          <s v="12月31日"/>
          <s v="&gt;1905/1/1"/>
        </groupItems>
      </fieldGroup>
    </cacheField>
    <cacheField name="月 (取引日)" numFmtId="0" databaseField="0">
      <fieldGroup base="1">
        <rangePr groupBy="months" startDate="1905-01-01T00:00:00" endDate="1905-01-01T00:00:00"/>
        <groupItems count="14">
          <s v="&lt;1905/1/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1905/1/1"/>
        </groupItems>
      </fieldGroup>
    </cacheField>
    <cacheField name="差額" numFmtId="0" formula="借方金額-貸方金額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62"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  <r>
    <m/>
    <x v="0"/>
    <m/>
    <m/>
    <m/>
    <m/>
    <m/>
    <m/>
    <m/>
    <m/>
    <m/>
    <m/>
    <m/>
    <m/>
    <m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0ECE19-2270-48EC-8E51-CF2124C87F69}" name="ピボットテーブル1" cacheId="66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3:D5" firstHeaderRow="0" firstDataRow="1" firstDataCol="1"/>
  <pivotFields count="22">
    <pivotField showAll="0"/>
    <pivotField showAll="0">
      <items count="180">
        <item m="1" x="1"/>
        <item m="1" x="2"/>
        <item m="1" x="3"/>
        <item m="1" x="4"/>
        <item m="1" x="5"/>
        <item m="1" x="172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173"/>
        <item m="1" x="30"/>
        <item m="1" x="31"/>
        <item m="1" x="32"/>
        <item m="1" x="33"/>
        <item m="1" x="34"/>
        <item m="1" x="35"/>
        <item m="1" x="174"/>
        <item m="1" x="36"/>
        <item m="1" x="37"/>
        <item m="1" x="38"/>
        <item m="1" x="39"/>
        <item m="1" x="40"/>
        <item m="1" x="41"/>
        <item m="1" x="42"/>
        <item m="1" x="175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176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177"/>
        <item m="1" x="81"/>
        <item m="1" x="82"/>
        <item m="1" x="83"/>
        <item m="1" x="84"/>
        <item m="1" x="85"/>
        <item m="1" x="86"/>
        <item m="1" x="178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axis="axisRow" showAll="0">
      <items count="18">
        <item m="1" x="16"/>
        <item m="1" x="10"/>
        <item m="1" x="1"/>
        <item m="1" x="3"/>
        <item m="1" x="4"/>
        <item m="1" x="2"/>
        <item m="1" x="5"/>
        <item m="1" x="7"/>
        <item m="1" x="13"/>
        <item m="1" x="8"/>
        <item m="1" x="6"/>
        <item m="1" x="9"/>
        <item m="1" x="12"/>
        <item m="1" x="11"/>
        <item m="1" x="15"/>
        <item m="1" x="14"/>
        <item x="0"/>
        <item t="default"/>
      </items>
    </pivotField>
    <pivotField showAll="0"/>
    <pivotField showAll="0"/>
    <pivotField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axis="axisRow" showAll="0">
      <items count="15">
        <item sd="0" x="0"/>
        <item sd="0" x="1"/>
        <item sd="0" x="2"/>
        <item sd="0" x="3"/>
        <item x="4"/>
        <item x="5"/>
        <item x="6"/>
        <item x="7"/>
        <item x="8"/>
        <item x="9"/>
        <item sd="0" x="10"/>
        <item sd="0" x="11"/>
        <item sd="0" x="12"/>
        <item sd="0" x="13"/>
        <item t="default"/>
      </items>
    </pivotField>
    <pivotField dataField="1" dragToRow="0" dragToCol="0" dragToPage="0" showAll="0" defaultSubtotal="0"/>
  </pivotFields>
  <rowFields count="2">
    <field x="20"/>
    <field x="15"/>
  </rowFields>
  <rowItems count="2"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合計 / 借方金額" fld="13" baseField="0" baseItem="0"/>
    <dataField name="合計 / 貸方金額" fld="14" baseField="0" baseItem="0"/>
    <dataField name="合計 / 差額" fld="21" baseField="0" baseItem="0"/>
  </dataFields>
  <formats count="8">
    <format dxfId="7">
      <pivotArea type="all" dataOnly="0" outline="0" fieldPosition="0"/>
    </format>
    <format dxfId="6">
      <pivotArea outline="0" collapsedLevelsAreSubtotals="1" fieldPosition="0"/>
    </format>
    <format dxfId="5">
      <pivotArea field="20" type="button" dataOnly="0" labelOnly="1" outline="0" axis="axisRow" fieldPosition="0"/>
    </format>
    <format dxfId="4">
      <pivotArea dataOnly="0" labelOnly="1" fieldPosition="0">
        <references count="1">
          <reference field="20" count="7">
            <x v="0"/>
            <x v="4"/>
            <x v="5"/>
            <x v="6"/>
            <x v="7"/>
            <x v="8"/>
            <x v="9"/>
          </reference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15" count="10">
            <x v="0"/>
            <x v="2"/>
            <x v="3"/>
            <x v="4"/>
            <x v="5"/>
            <x v="6"/>
            <x v="7"/>
            <x v="9"/>
            <x v="10"/>
            <x v="11"/>
          </reference>
          <reference field="20" count="1" selected="0">
            <x v="4"/>
          </reference>
        </references>
      </pivotArea>
    </format>
    <format dxfId="1">
      <pivotArea dataOnly="0" labelOnly="1" fieldPosition="0">
        <references count="2">
          <reference field="15" count="11">
            <x v="0"/>
            <x v="1"/>
            <x v="2"/>
            <x v="3"/>
            <x v="4"/>
            <x v="5"/>
            <x v="6"/>
            <x v="9"/>
            <x v="10"/>
            <x v="11"/>
            <x v="13"/>
          </reference>
          <reference field="20" count="1" selected="0">
            <x v="5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555BA-2E9B-4721-8171-2808AF854069}">
  <sheetPr>
    <pageSetUpPr fitToPage="1"/>
  </sheetPr>
  <dimension ref="B1:AO66"/>
  <sheetViews>
    <sheetView tabSelected="1" zoomScaleNormal="100" workbookViewId="0">
      <pane xSplit="2" ySplit="4" topLeftCell="C5" activePane="bottomRight" state="frozen"/>
      <selection pane="topRight" activeCell="D1" sqref="D1"/>
      <selection pane="bottomLeft" activeCell="A6" sqref="A6"/>
      <selection pane="bottomRight" activeCell="C8" sqref="C8"/>
    </sheetView>
  </sheetViews>
  <sheetFormatPr defaultColWidth="9.5703125" defaultRowHeight="12"/>
  <cols>
    <col min="1" max="1" width="1.42578125" style="10" customWidth="1"/>
    <col min="2" max="2" width="22.5703125" style="10" customWidth="1"/>
    <col min="3" max="8" width="10.640625" style="10" customWidth="1"/>
    <col min="9" max="11" width="11.78515625" style="10" bestFit="1" customWidth="1"/>
    <col min="12" max="14" width="10.640625" style="10" customWidth="1"/>
    <col min="15" max="15" width="11" style="10" bestFit="1" customWidth="1"/>
    <col min="16" max="16" width="1.140625" style="10" customWidth="1"/>
    <col min="17" max="17" width="3.28515625" style="10" customWidth="1"/>
    <col min="18" max="20" width="1.28515625" style="10" customWidth="1"/>
    <col min="21" max="21" width="18.7109375" style="10" bestFit="1" customWidth="1"/>
    <col min="22" max="22" width="13.0703125" style="10" bestFit="1" customWidth="1"/>
    <col min="23" max="23" width="14.2109375" style="10" bestFit="1" customWidth="1"/>
    <col min="24" max="24" width="17.78515625" style="10" bestFit="1" customWidth="1"/>
    <col min="25" max="25" width="18.35546875" style="10" bestFit="1" customWidth="1"/>
    <col min="26" max="27" width="10.92578125" style="10" bestFit="1" customWidth="1"/>
    <col min="28" max="28" width="12.42578125" style="10" bestFit="1" customWidth="1"/>
    <col min="29" max="29" width="7.7109375" style="10" bestFit="1" customWidth="1"/>
    <col min="30" max="16384" width="9.5703125" style="10"/>
  </cols>
  <sheetData>
    <row r="1" spans="2:41" s="8" customFormat="1" ht="28.5">
      <c r="B1" s="6" t="s">
        <v>28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41" ht="12.4" thickBo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 t="s">
        <v>29</v>
      </c>
    </row>
    <row r="3" spans="2:41">
      <c r="B3" s="89"/>
      <c r="C3" s="11" t="s">
        <v>30</v>
      </c>
      <c r="D3" s="11" t="s">
        <v>31</v>
      </c>
      <c r="E3" s="11" t="s">
        <v>22</v>
      </c>
      <c r="F3" s="11" t="s">
        <v>23</v>
      </c>
      <c r="G3" s="11" t="s">
        <v>24</v>
      </c>
      <c r="H3" s="11" t="s">
        <v>25</v>
      </c>
      <c r="I3" s="11" t="s">
        <v>27</v>
      </c>
      <c r="J3" s="11" t="s">
        <v>32</v>
      </c>
      <c r="K3" s="11" t="s">
        <v>33</v>
      </c>
      <c r="L3" s="11" t="s">
        <v>34</v>
      </c>
      <c r="M3" s="11" t="s">
        <v>35</v>
      </c>
      <c r="N3" s="11" t="s">
        <v>36</v>
      </c>
      <c r="O3" s="91" t="s">
        <v>37</v>
      </c>
    </row>
    <row r="4" spans="2:41" ht="12.4" thickBot="1">
      <c r="B4" s="90"/>
      <c r="C4" s="12" t="s">
        <v>38</v>
      </c>
      <c r="D4" s="12" t="s">
        <v>39</v>
      </c>
      <c r="E4" s="12" t="s">
        <v>39</v>
      </c>
      <c r="F4" s="12" t="s">
        <v>39</v>
      </c>
      <c r="G4" s="12" t="s">
        <v>39</v>
      </c>
      <c r="H4" s="12" t="s">
        <v>39</v>
      </c>
      <c r="I4" s="12" t="s">
        <v>40</v>
      </c>
      <c r="J4" s="12" t="s">
        <v>40</v>
      </c>
      <c r="K4" s="12" t="s">
        <v>40</v>
      </c>
      <c r="L4" s="12" t="s">
        <v>40</v>
      </c>
      <c r="M4" s="12" t="s">
        <v>40</v>
      </c>
      <c r="N4" s="12" t="s">
        <v>40</v>
      </c>
      <c r="O4" s="92"/>
    </row>
    <row r="5" spans="2:41" ht="12.4" thickTop="1">
      <c r="B5" s="13" t="s">
        <v>41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>
        <f>SUM(C5:N5)</f>
        <v>0</v>
      </c>
    </row>
    <row r="6" spans="2:41" ht="12.4" thickBot="1">
      <c r="B6" s="16" t="s">
        <v>80</v>
      </c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5">
        <f>SUM(C6:N6)</f>
        <v>0</v>
      </c>
    </row>
    <row r="7" spans="2:41" ht="12.4" thickBot="1">
      <c r="B7" s="19" t="s">
        <v>42</v>
      </c>
      <c r="C7" s="20"/>
      <c r="D7" s="20" t="e">
        <f t="shared" ref="D7:N7" si="0">C35</f>
        <v>#REF!</v>
      </c>
      <c r="E7" s="20" t="e">
        <f t="shared" si="0"/>
        <v>#REF!</v>
      </c>
      <c r="F7" s="20" t="e">
        <f t="shared" si="0"/>
        <v>#REF!</v>
      </c>
      <c r="G7" s="20" t="e">
        <f t="shared" si="0"/>
        <v>#REF!</v>
      </c>
      <c r="H7" s="20" t="e">
        <f t="shared" si="0"/>
        <v>#REF!</v>
      </c>
      <c r="I7" s="20" t="e">
        <f t="shared" si="0"/>
        <v>#REF!</v>
      </c>
      <c r="J7" s="20" t="e">
        <f t="shared" si="0"/>
        <v>#REF!</v>
      </c>
      <c r="K7" s="20" t="e">
        <f t="shared" si="0"/>
        <v>#REF!</v>
      </c>
      <c r="L7" s="20" t="e">
        <f t="shared" si="0"/>
        <v>#REF!</v>
      </c>
      <c r="M7" s="20" t="e">
        <f t="shared" si="0"/>
        <v>#REF!</v>
      </c>
      <c r="N7" s="20" t="e">
        <f t="shared" si="0"/>
        <v>#REF!</v>
      </c>
      <c r="O7" s="21"/>
    </row>
    <row r="8" spans="2:41">
      <c r="B8" s="22" t="s">
        <v>43</v>
      </c>
      <c r="C8" s="23" t="e">
        <f>GETPIVOTDATA("合計 / 差額",Sheet2!$A$3,"分類","100_売上","月 (取引日)",4)</f>
        <v>#REF!</v>
      </c>
      <c r="D8" s="23" t="e">
        <f>GETPIVOTDATA("合計 / 差額",Sheet2!$A$3,"分類","100_売上","月 (取引日)",5)</f>
        <v>#REF!</v>
      </c>
      <c r="E8" s="23" t="e">
        <f>GETPIVOTDATA("合計 / 差額",Sheet2!$A$3,"分類","100_売上","月 (取引日)",6)</f>
        <v>#REF!</v>
      </c>
      <c r="F8" s="24" t="e">
        <f>GETPIVOTDATA("合計 / 差額",Sheet2!$A$3,"分類","100_売上","月 (取引日)",7)</f>
        <v>#REF!</v>
      </c>
      <c r="G8" s="24" t="e">
        <f>GETPIVOTDATA("合計 / 差額",Sheet2!$A$3,"分類","100_売上","月 (取引日)",8)</f>
        <v>#REF!</v>
      </c>
      <c r="H8" s="24" t="e">
        <f>GETPIVOTDATA("合計 / 差額",Sheet2!$A$3,"分類","100_売上","月 (取引日)",9)</f>
        <v>#REF!</v>
      </c>
      <c r="I8" s="24">
        <f t="shared" ref="I8:N8" si="1">G5</f>
        <v>0</v>
      </c>
      <c r="J8" s="24">
        <f t="shared" si="1"/>
        <v>0</v>
      </c>
      <c r="K8" s="24">
        <f t="shared" si="1"/>
        <v>0</v>
      </c>
      <c r="L8" s="24">
        <f t="shared" si="1"/>
        <v>0</v>
      </c>
      <c r="M8" s="24">
        <f t="shared" si="1"/>
        <v>0</v>
      </c>
      <c r="N8" s="24">
        <f t="shared" si="1"/>
        <v>0</v>
      </c>
      <c r="O8" s="15" t="e">
        <f>SUM(C8:N8)</f>
        <v>#REF!</v>
      </c>
    </row>
    <row r="9" spans="2:41" ht="12.4" thickBot="1">
      <c r="B9" s="16" t="s">
        <v>44</v>
      </c>
      <c r="C9" s="25"/>
      <c r="D9" s="25" t="e">
        <f>GETPIVOTDATA("合計 / 差額",Sheet2!$A$3,"分類","190_その他収入","月 (取引日)",5)</f>
        <v>#REF!</v>
      </c>
      <c r="E9" s="25"/>
      <c r="F9" s="26" t="e">
        <f>GETPIVOTDATA("合計 / 差額",Sheet2!$A$3,"分類","190_その他収入","月 (取引日)",7)</f>
        <v>#REF!</v>
      </c>
      <c r="G9" s="26" t="e">
        <f>GETPIVOTDATA("合計 / 差額",Sheet2!$A$3,"分類","190_その他収入","月 (取引日)",8)</f>
        <v>#REF!</v>
      </c>
      <c r="H9" s="26" t="e">
        <f>GETPIVOTDATA("合計 / 差額",Sheet2!$A$3,"分類","190_その他収入","月 (取引日)",9)</f>
        <v>#REF!</v>
      </c>
      <c r="I9" s="25"/>
      <c r="J9" s="26"/>
      <c r="K9" s="26"/>
      <c r="L9" s="26"/>
      <c r="M9" s="26"/>
      <c r="N9" s="26"/>
      <c r="O9" s="15" t="e">
        <f>SUM(C9:N9)</f>
        <v>#REF!</v>
      </c>
    </row>
    <row r="10" spans="2:41" ht="12.4" thickBot="1">
      <c r="B10" s="27" t="s">
        <v>45</v>
      </c>
      <c r="C10" s="28" t="e">
        <f>SUM(C8:C9)</f>
        <v>#REF!</v>
      </c>
      <c r="D10" s="28" t="e">
        <f t="shared" ref="D10:M10" si="2">SUM(D8:D9)</f>
        <v>#REF!</v>
      </c>
      <c r="E10" s="28" t="e">
        <f t="shared" si="2"/>
        <v>#REF!</v>
      </c>
      <c r="F10" s="28" t="e">
        <f t="shared" si="2"/>
        <v>#REF!</v>
      </c>
      <c r="G10" s="28" t="e">
        <f t="shared" si="2"/>
        <v>#REF!</v>
      </c>
      <c r="H10" s="28" t="e">
        <f t="shared" si="2"/>
        <v>#REF!</v>
      </c>
      <c r="I10" s="28">
        <f t="shared" si="2"/>
        <v>0</v>
      </c>
      <c r="J10" s="28">
        <f t="shared" si="2"/>
        <v>0</v>
      </c>
      <c r="K10" s="28">
        <f t="shared" si="2"/>
        <v>0</v>
      </c>
      <c r="L10" s="28">
        <f t="shared" si="2"/>
        <v>0</v>
      </c>
      <c r="M10" s="28">
        <f t="shared" si="2"/>
        <v>0</v>
      </c>
      <c r="N10" s="28">
        <f>SUM(N8:N9)</f>
        <v>0</v>
      </c>
      <c r="O10" s="29" t="e">
        <f>SUM(C10:N10)</f>
        <v>#REF!</v>
      </c>
    </row>
    <row r="11" spans="2:41">
      <c r="B11" s="22" t="s">
        <v>46</v>
      </c>
      <c r="C11" s="25" t="e">
        <f>GETPIVOTDATA("合計 / 差額",Sheet2!$A$3,"分類","200_仕入","月 (取引日)",4)*-1</f>
        <v>#REF!</v>
      </c>
      <c r="D11" s="25" t="e">
        <f>GETPIVOTDATA("合計 / 差額",Sheet2!$A$3,"分類","200_仕入","月 (取引日)",5)*-1</f>
        <v>#REF!</v>
      </c>
      <c r="E11" s="25" t="e">
        <f>GETPIVOTDATA("合計 / 差額",Sheet2!$A$3,"分類","200_仕入","月 (取引日)",6)*-1</f>
        <v>#REF!</v>
      </c>
      <c r="F11" s="25" t="e">
        <f>GETPIVOTDATA("合計 / 差額",Sheet2!$A$3,"分類","200_仕入","月 (取引日)",7)*-1</f>
        <v>#REF!</v>
      </c>
      <c r="G11" s="25" t="e">
        <f>GETPIVOTDATA("合計 / 差額",Sheet2!$A$3,"分類","200_仕入","月 (取引日)",8)*-1</f>
        <v>#REF!</v>
      </c>
      <c r="H11" s="25" t="e">
        <f>GETPIVOTDATA("合計 / 差額",Sheet2!$A$3,"分類","200_仕入","月 (取引日)",9)*-1</f>
        <v>#REF!</v>
      </c>
      <c r="I11" s="25"/>
      <c r="J11" s="25"/>
      <c r="K11" s="25"/>
      <c r="L11" s="25"/>
      <c r="M11" s="25"/>
      <c r="N11" s="25"/>
      <c r="O11" s="15" t="e">
        <f>SUM(C11:N11)</f>
        <v>#REF!</v>
      </c>
    </row>
    <row r="12" spans="2:41">
      <c r="B12" s="13" t="s">
        <v>47</v>
      </c>
      <c r="C12" s="23" t="e">
        <f>GETPIVOTDATA("合計 / 差額",Sheet2!$A$3,"分類","210_人件費","月 (取引日)",4)*-1</f>
        <v>#REF!</v>
      </c>
      <c r="D12" s="23" t="e">
        <f>GETPIVOTDATA("合計 / 差額",Sheet2!$A$3,"分類","210_人件費","月 (取引日)",5)*-1</f>
        <v>#REF!</v>
      </c>
      <c r="E12" s="23" t="e">
        <f>GETPIVOTDATA("合計 / 差額",Sheet2!$A$3,"分類","210_人件費","月 (取引日)",6)*-1</f>
        <v>#REF!</v>
      </c>
      <c r="F12" s="23" t="e">
        <f>GETPIVOTDATA("合計 / 差額",Sheet2!$A$3,"分類","210_人件費","月 (取引日)",7)*-1</f>
        <v>#REF!</v>
      </c>
      <c r="G12" s="23" t="e">
        <f>GETPIVOTDATA("合計 / 差額",Sheet2!$A$3,"分類","210_人件費","月 (取引日)",8)*-1</f>
        <v>#REF!</v>
      </c>
      <c r="H12" s="23" t="e">
        <f>GETPIVOTDATA("合計 / 差額",Sheet2!$A$3,"分類","210_人件費","月 (取引日)",9)*-1</f>
        <v>#REF!</v>
      </c>
      <c r="I12" s="23"/>
      <c r="J12" s="23"/>
      <c r="K12" s="23"/>
      <c r="L12" s="23"/>
      <c r="M12" s="23"/>
      <c r="N12" s="23"/>
      <c r="O12" s="15" t="e">
        <f>SUM(C12:N12)</f>
        <v>#REF!</v>
      </c>
    </row>
    <row r="13" spans="2:41">
      <c r="B13" s="30" t="s">
        <v>48</v>
      </c>
      <c r="C13" s="23" t="e">
        <f>GETPIVOTDATA("合計 / 差額",Sheet2!$A$3,"分類","220_支払利息","月 (取引日)",4)*-1</f>
        <v>#REF!</v>
      </c>
      <c r="D13" s="23" t="e">
        <f>GETPIVOTDATA("合計 / 差額",Sheet2!$A$3,"分類","220_支払利息","月 (取引日)",5)*-1</f>
        <v>#REF!</v>
      </c>
      <c r="E13" s="23" t="e">
        <f>GETPIVOTDATA("合計 / 差額",Sheet2!$A$3,"分類","220_支払利息","月 (取引日)",6)*-1</f>
        <v>#REF!</v>
      </c>
      <c r="F13" s="24" t="e">
        <f>GETPIVOTDATA("合計 / 差額",Sheet2!$A$3,"分類","220_支払利息","月 (取引日)",7)*-1</f>
        <v>#REF!</v>
      </c>
      <c r="G13" s="24" t="e">
        <f>GETPIVOTDATA("合計 / 差額",Sheet2!$A$3,"分類","220_支払利息","月 (取引日)",8)*-1</f>
        <v>#REF!</v>
      </c>
      <c r="H13" s="24" t="e">
        <f>GETPIVOTDATA("合計 / 差額",Sheet2!$A$3,"分類","220_支払利息","月 (取引日)",9)*-1</f>
        <v>#REF!</v>
      </c>
      <c r="I13" s="23"/>
      <c r="J13" s="24"/>
      <c r="K13" s="24"/>
      <c r="L13" s="24"/>
      <c r="M13" s="24"/>
      <c r="N13" s="24"/>
      <c r="O13" s="15" t="e">
        <f t="shared" ref="O13:O14" si="3">SUM(C13:N13)</f>
        <v>#REF!</v>
      </c>
    </row>
    <row r="14" spans="2:41">
      <c r="B14" s="31" t="s">
        <v>49</v>
      </c>
      <c r="C14" s="25" t="e">
        <f>GETPIVOTDATA("合計 / 差額",Sheet2!$A$3,"分類","230_販管費","月 (取引日)",4)*-1</f>
        <v>#REF!</v>
      </c>
      <c r="D14" s="25" t="e">
        <f>GETPIVOTDATA("合計 / 差額",Sheet2!$A$3,"分類","230_販管費","月 (取引日)",5)*-1</f>
        <v>#REF!</v>
      </c>
      <c r="E14" s="25" t="e">
        <f>GETPIVOTDATA("合計 / 差額",Sheet2!$A$3,"分類","230_販管費","月 (取引日)",6)*-1</f>
        <v>#REF!</v>
      </c>
      <c r="F14" s="26" t="e">
        <f>GETPIVOTDATA("合計 / 差額",Sheet2!$A$3,"分類","230_販管費","月 (取引日)",7)*-1</f>
        <v>#REF!</v>
      </c>
      <c r="G14" s="26" t="e">
        <f>GETPIVOTDATA("合計 / 差額",Sheet2!$A$3,"分類","230_販管費","月 (取引日)",8)*-1</f>
        <v>#REF!</v>
      </c>
      <c r="H14" s="26" t="e">
        <f>GETPIVOTDATA("合計 / 差額",Sheet2!$A$3,"分類","230_販管費","月 (取引日)",9)*-1</f>
        <v>#REF!</v>
      </c>
      <c r="I14" s="25"/>
      <c r="J14" s="25"/>
      <c r="K14" s="25"/>
      <c r="L14" s="25"/>
      <c r="M14" s="25"/>
      <c r="N14" s="25"/>
      <c r="O14" s="15" t="e">
        <f t="shared" si="3"/>
        <v>#REF!</v>
      </c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</row>
    <row r="15" spans="2:41" ht="12.4" thickBot="1">
      <c r="B15" s="16" t="s">
        <v>50</v>
      </c>
      <c r="C15" s="33" t="e">
        <f>GETPIVOTDATA("合計 / 差額",Sheet2!$A$3,"分類","290_その他経常支出","月 (取引日)",4)*-1</f>
        <v>#REF!</v>
      </c>
      <c r="D15" s="33" t="e">
        <f>GETPIVOTDATA("合計 / 差額",Sheet2!$A$3,"分類","290_その他経常支出","月 (取引日)",5)*-1</f>
        <v>#REF!</v>
      </c>
      <c r="E15" s="33" t="e">
        <f>GETPIVOTDATA("合計 / 差額",Sheet2!$A$3,"分類","290_その他経常支出","月 (取引日)",6)*-1</f>
        <v>#REF!</v>
      </c>
      <c r="F15" s="34" t="e">
        <f>GETPIVOTDATA("合計 / 差額",Sheet2!$A$3,"分類","290_その他経常支出","月 (取引日)",7)*-1</f>
        <v>#REF!</v>
      </c>
      <c r="G15" s="34" t="e">
        <f>GETPIVOTDATA("合計 / 差額",Sheet2!$A$3,"分類","290_その他経常支出","月 (取引日)",8)*-1</f>
        <v>#REF!</v>
      </c>
      <c r="H15" s="34" t="e">
        <f>GETPIVOTDATA("合計 / 差額",Sheet2!$A$3,"分類","290_その他経常支出","月 (取引日)",9)*-1</f>
        <v>#REF!</v>
      </c>
      <c r="I15" s="33"/>
      <c r="J15" s="34"/>
      <c r="K15" s="34"/>
      <c r="L15" s="34"/>
      <c r="M15" s="34"/>
      <c r="N15" s="34"/>
      <c r="O15" s="15" t="e">
        <f>SUM(C15:N15)</f>
        <v>#REF!</v>
      </c>
    </row>
    <row r="16" spans="2:41" ht="12.4" thickBot="1">
      <c r="B16" s="27" t="s">
        <v>51</v>
      </c>
      <c r="C16" s="28" t="e">
        <f>SUM(C11:C15)</f>
        <v>#REF!</v>
      </c>
      <c r="D16" s="28" t="e">
        <f t="shared" ref="D16:N16" si="4">SUM(D11:D15)</f>
        <v>#REF!</v>
      </c>
      <c r="E16" s="28" t="e">
        <f t="shared" si="4"/>
        <v>#REF!</v>
      </c>
      <c r="F16" s="28" t="e">
        <f t="shared" si="4"/>
        <v>#REF!</v>
      </c>
      <c r="G16" s="28" t="e">
        <f t="shared" si="4"/>
        <v>#REF!</v>
      </c>
      <c r="H16" s="28" t="e">
        <f t="shared" si="4"/>
        <v>#REF!</v>
      </c>
      <c r="I16" s="28">
        <f t="shared" si="4"/>
        <v>0</v>
      </c>
      <c r="J16" s="28">
        <f t="shared" si="4"/>
        <v>0</v>
      </c>
      <c r="K16" s="28">
        <f t="shared" si="4"/>
        <v>0</v>
      </c>
      <c r="L16" s="28">
        <f t="shared" si="4"/>
        <v>0</v>
      </c>
      <c r="M16" s="28">
        <f t="shared" si="4"/>
        <v>0</v>
      </c>
      <c r="N16" s="28">
        <f t="shared" si="4"/>
        <v>0</v>
      </c>
      <c r="O16" s="29" t="e">
        <f>SUM(C16:N16)</f>
        <v>#REF!</v>
      </c>
    </row>
    <row r="17" spans="2:15" ht="12.4" thickBot="1">
      <c r="B17" s="35" t="s">
        <v>52</v>
      </c>
      <c r="C17" s="36" t="e">
        <f t="shared" ref="C17:N17" si="5">C10-C16</f>
        <v>#REF!</v>
      </c>
      <c r="D17" s="36" t="e">
        <f t="shared" si="5"/>
        <v>#REF!</v>
      </c>
      <c r="E17" s="36" t="e">
        <f t="shared" si="5"/>
        <v>#REF!</v>
      </c>
      <c r="F17" s="36" t="e">
        <f t="shared" si="5"/>
        <v>#REF!</v>
      </c>
      <c r="G17" s="36" t="e">
        <f t="shared" si="5"/>
        <v>#REF!</v>
      </c>
      <c r="H17" s="36" t="e">
        <f t="shared" si="5"/>
        <v>#REF!</v>
      </c>
      <c r="I17" s="36">
        <f t="shared" si="5"/>
        <v>0</v>
      </c>
      <c r="J17" s="36">
        <f t="shared" si="5"/>
        <v>0</v>
      </c>
      <c r="K17" s="36">
        <f t="shared" si="5"/>
        <v>0</v>
      </c>
      <c r="L17" s="36">
        <f t="shared" si="5"/>
        <v>0</v>
      </c>
      <c r="M17" s="36">
        <f t="shared" si="5"/>
        <v>0</v>
      </c>
      <c r="N17" s="36">
        <f t="shared" si="5"/>
        <v>0</v>
      </c>
      <c r="O17" s="37" t="e">
        <f>SUM(C17:N17)</f>
        <v>#REF!</v>
      </c>
    </row>
    <row r="18" spans="2:15">
      <c r="B18" s="22" t="s">
        <v>53</v>
      </c>
      <c r="C18" s="38"/>
      <c r="D18" s="38"/>
      <c r="E18" s="38"/>
      <c r="F18" s="39"/>
      <c r="G18" s="39"/>
      <c r="H18" s="39"/>
      <c r="I18" s="38"/>
      <c r="J18" s="39"/>
      <c r="K18" s="39"/>
      <c r="L18" s="39"/>
      <c r="M18" s="39"/>
      <c r="N18" s="39"/>
      <c r="O18" s="15">
        <f>SUM(C18:N18)</f>
        <v>0</v>
      </c>
    </row>
    <row r="19" spans="2:15">
      <c r="B19" s="30" t="s">
        <v>54</v>
      </c>
      <c r="C19" s="23"/>
      <c r="D19" s="23"/>
      <c r="E19" s="23"/>
      <c r="F19" s="24"/>
      <c r="G19" s="24"/>
      <c r="H19" s="24"/>
      <c r="I19" s="23"/>
      <c r="J19" s="24"/>
      <c r="K19" s="24"/>
      <c r="L19" s="24"/>
      <c r="M19" s="24"/>
      <c r="N19" s="24"/>
      <c r="O19" s="40">
        <f>SUM(C19:N19)</f>
        <v>0</v>
      </c>
    </row>
    <row r="20" spans="2:15" ht="12.4" thickBot="1">
      <c r="B20" s="13" t="s">
        <v>55</v>
      </c>
      <c r="C20" s="25"/>
      <c r="D20" s="25"/>
      <c r="E20" s="25"/>
      <c r="F20" s="26"/>
      <c r="G20" s="26"/>
      <c r="H20" s="26"/>
      <c r="I20" s="25"/>
      <c r="J20" s="26"/>
      <c r="K20" s="26"/>
      <c r="L20" s="26"/>
      <c r="M20" s="26"/>
      <c r="N20" s="26"/>
      <c r="O20" s="41"/>
    </row>
    <row r="21" spans="2:15" ht="12.4" thickBot="1">
      <c r="B21" s="42" t="s">
        <v>56</v>
      </c>
      <c r="C21" s="43">
        <f>SUM(C18:C20)</f>
        <v>0</v>
      </c>
      <c r="D21" s="43">
        <f t="shared" ref="D21:N21" si="6">SUM(D18:D20)</f>
        <v>0</v>
      </c>
      <c r="E21" s="43">
        <f t="shared" si="6"/>
        <v>0</v>
      </c>
      <c r="F21" s="43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0</v>
      </c>
      <c r="N21" s="43">
        <f t="shared" si="6"/>
        <v>0</v>
      </c>
      <c r="O21" s="44">
        <f>SUM(C21:N21)</f>
        <v>0</v>
      </c>
    </row>
    <row r="22" spans="2:15">
      <c r="B22" s="45" t="s">
        <v>57</v>
      </c>
      <c r="C22" s="46"/>
      <c r="D22" s="46"/>
      <c r="E22" s="46"/>
      <c r="F22" s="47"/>
      <c r="G22" s="47"/>
      <c r="H22" s="47"/>
      <c r="I22" s="46"/>
      <c r="J22" s="47"/>
      <c r="K22" s="47"/>
      <c r="L22" s="47"/>
      <c r="M22" s="47"/>
      <c r="N22" s="47"/>
      <c r="O22" s="48">
        <f t="shared" ref="O22:O25" si="7">SUM(C22:N22)</f>
        <v>0</v>
      </c>
    </row>
    <row r="23" spans="2:15">
      <c r="B23" s="49" t="s">
        <v>58</v>
      </c>
      <c r="C23" s="23"/>
      <c r="D23" s="23"/>
      <c r="E23" s="23"/>
      <c r="F23" s="24"/>
      <c r="G23" s="23"/>
      <c r="H23" s="24"/>
      <c r="I23" s="23"/>
      <c r="J23" s="24"/>
      <c r="K23" s="24"/>
      <c r="L23" s="24"/>
      <c r="M23" s="24"/>
      <c r="N23" s="24"/>
      <c r="O23" s="50">
        <f t="shared" si="7"/>
        <v>0</v>
      </c>
    </row>
    <row r="24" spans="2:15">
      <c r="B24" s="49" t="s">
        <v>59</v>
      </c>
      <c r="C24" s="23"/>
      <c r="D24" s="23"/>
      <c r="E24" s="23"/>
      <c r="F24" s="24"/>
      <c r="G24" s="24"/>
      <c r="H24" s="24"/>
      <c r="I24" s="23"/>
      <c r="J24" s="23"/>
      <c r="K24" s="23"/>
      <c r="L24" s="23"/>
      <c r="M24" s="23"/>
      <c r="N24" s="24"/>
      <c r="O24" s="50">
        <f t="shared" si="7"/>
        <v>0</v>
      </c>
    </row>
    <row r="25" spans="2:15">
      <c r="B25" s="49" t="s">
        <v>60</v>
      </c>
      <c r="C25" s="23"/>
      <c r="D25" s="23"/>
      <c r="E25" s="23"/>
      <c r="F25" s="23"/>
      <c r="G25" s="23"/>
      <c r="H25" s="23"/>
      <c r="I25" s="23"/>
      <c r="J25" s="24"/>
      <c r="K25" s="23"/>
      <c r="L25" s="23"/>
      <c r="M25" s="23"/>
      <c r="N25" s="23"/>
      <c r="O25" s="50">
        <f t="shared" si="7"/>
        <v>0</v>
      </c>
    </row>
    <row r="26" spans="2:15">
      <c r="B26" s="49" t="s">
        <v>61</v>
      </c>
      <c r="C26" s="23"/>
      <c r="D26" s="23"/>
      <c r="E26" s="23"/>
      <c r="F26" s="24"/>
      <c r="G26" s="23"/>
      <c r="H26" s="24"/>
      <c r="I26" s="23"/>
      <c r="J26" s="24"/>
      <c r="K26" s="24"/>
      <c r="L26" s="24"/>
      <c r="M26" s="24"/>
      <c r="N26" s="24"/>
      <c r="O26" s="50">
        <f>SUM(C26:N26)</f>
        <v>0</v>
      </c>
    </row>
    <row r="27" spans="2:15">
      <c r="B27" s="49" t="s">
        <v>62</v>
      </c>
      <c r="C27" s="23"/>
      <c r="D27" s="23"/>
      <c r="E27" s="23"/>
      <c r="F27" s="24"/>
      <c r="G27" s="24"/>
      <c r="H27" s="24"/>
      <c r="I27" s="23"/>
      <c r="J27" s="23"/>
      <c r="K27" s="23"/>
      <c r="L27" s="23"/>
      <c r="M27" s="23"/>
      <c r="N27" s="23"/>
      <c r="O27" s="50">
        <f t="shared" ref="O27:O29" si="8">SUM(C27:N27)</f>
        <v>0</v>
      </c>
    </row>
    <row r="28" spans="2:15">
      <c r="B28" s="49" t="s">
        <v>63</v>
      </c>
      <c r="C28" s="23"/>
      <c r="D28" s="23"/>
      <c r="E28" s="23"/>
      <c r="F28" s="24"/>
      <c r="G28" s="24"/>
      <c r="H28" s="24"/>
      <c r="I28" s="23"/>
      <c r="J28" s="23"/>
      <c r="K28" s="23"/>
      <c r="L28" s="23"/>
      <c r="M28" s="23"/>
      <c r="N28" s="23"/>
      <c r="O28" s="50">
        <f>SUM(C28:N28)</f>
        <v>0</v>
      </c>
    </row>
    <row r="29" spans="2:15">
      <c r="B29" s="49" t="s">
        <v>64</v>
      </c>
      <c r="C29" s="23"/>
      <c r="D29" s="23"/>
      <c r="E29" s="23"/>
      <c r="F29" s="24"/>
      <c r="G29" s="24"/>
      <c r="H29" s="24"/>
      <c r="I29" s="23"/>
      <c r="J29" s="23"/>
      <c r="K29" s="23"/>
      <c r="L29" s="23"/>
      <c r="M29" s="23"/>
      <c r="N29" s="23"/>
      <c r="O29" s="50">
        <f t="shared" si="8"/>
        <v>0</v>
      </c>
    </row>
    <row r="30" spans="2:15">
      <c r="B30" s="49" t="s">
        <v>65</v>
      </c>
      <c r="C30" s="23"/>
      <c r="D30" s="23"/>
      <c r="E30" s="23"/>
      <c r="F30" s="24"/>
      <c r="G30" s="24"/>
      <c r="H30" s="24"/>
      <c r="I30" s="23"/>
      <c r="J30" s="24"/>
      <c r="K30" s="24"/>
      <c r="L30" s="24"/>
      <c r="M30" s="24"/>
      <c r="N30" s="24"/>
      <c r="O30" s="50"/>
    </row>
    <row r="31" spans="2:15" ht="12.4" thickBot="1">
      <c r="B31" s="51" t="s">
        <v>66</v>
      </c>
      <c r="C31" s="52"/>
      <c r="D31" s="52"/>
      <c r="E31" s="52"/>
      <c r="F31" s="53"/>
      <c r="G31" s="53"/>
      <c r="H31" s="53"/>
      <c r="I31" s="52"/>
      <c r="J31" s="53"/>
      <c r="K31" s="53"/>
      <c r="L31" s="53"/>
      <c r="M31" s="53"/>
      <c r="N31" s="53"/>
      <c r="O31" s="54"/>
    </row>
    <row r="32" spans="2:15" ht="12.4" thickBot="1">
      <c r="B32" s="55" t="s">
        <v>67</v>
      </c>
      <c r="C32" s="56">
        <f>SUM(C22:C31)</f>
        <v>0</v>
      </c>
      <c r="D32" s="56">
        <f t="shared" ref="D32:N32" si="9">SUM(D22:D31)</f>
        <v>0</v>
      </c>
      <c r="E32" s="56">
        <f t="shared" si="9"/>
        <v>0</v>
      </c>
      <c r="F32" s="56">
        <f t="shared" si="9"/>
        <v>0</v>
      </c>
      <c r="G32" s="56">
        <f t="shared" si="9"/>
        <v>0</v>
      </c>
      <c r="H32" s="56">
        <f t="shared" si="9"/>
        <v>0</v>
      </c>
      <c r="I32" s="56">
        <f t="shared" si="9"/>
        <v>0</v>
      </c>
      <c r="J32" s="56">
        <f t="shared" si="9"/>
        <v>0</v>
      </c>
      <c r="K32" s="56">
        <f>SUM(K22:K31)</f>
        <v>0</v>
      </c>
      <c r="L32" s="56">
        <f t="shared" si="9"/>
        <v>0</v>
      </c>
      <c r="M32" s="56">
        <f t="shared" si="9"/>
        <v>0</v>
      </c>
      <c r="N32" s="56">
        <f t="shared" si="9"/>
        <v>0</v>
      </c>
      <c r="O32" s="57">
        <f>SUM(C32:N32)</f>
        <v>0</v>
      </c>
    </row>
    <row r="33" spans="2:15" ht="12.4" thickBot="1">
      <c r="B33" s="35" t="s">
        <v>68</v>
      </c>
      <c r="C33" s="58">
        <f>C21-C32</f>
        <v>0</v>
      </c>
      <c r="D33" s="58">
        <f t="shared" ref="D33:N33" si="10">D21-D32</f>
        <v>0</v>
      </c>
      <c r="E33" s="58">
        <f t="shared" si="10"/>
        <v>0</v>
      </c>
      <c r="F33" s="58">
        <f t="shared" si="10"/>
        <v>0</v>
      </c>
      <c r="G33" s="58">
        <f t="shared" si="10"/>
        <v>0</v>
      </c>
      <c r="H33" s="58">
        <f t="shared" si="10"/>
        <v>0</v>
      </c>
      <c r="I33" s="58">
        <f t="shared" si="10"/>
        <v>0</v>
      </c>
      <c r="J33" s="58">
        <f t="shared" si="10"/>
        <v>0</v>
      </c>
      <c r="K33" s="58">
        <f t="shared" si="10"/>
        <v>0</v>
      </c>
      <c r="L33" s="58">
        <f t="shared" si="10"/>
        <v>0</v>
      </c>
      <c r="M33" s="58">
        <f t="shared" si="10"/>
        <v>0</v>
      </c>
      <c r="N33" s="58">
        <f t="shared" si="10"/>
        <v>0</v>
      </c>
      <c r="O33" s="59">
        <f>SUM(C33:N33)</f>
        <v>0</v>
      </c>
    </row>
    <row r="34" spans="2:15" ht="12.4" thickBot="1">
      <c r="B34" s="60" t="s">
        <v>69</v>
      </c>
      <c r="C34" s="61" t="e">
        <f>C17+C33</f>
        <v>#REF!</v>
      </c>
      <c r="D34" s="61" t="e">
        <f t="shared" ref="D34:N34" si="11">D17+D33</f>
        <v>#REF!</v>
      </c>
      <c r="E34" s="61" t="e">
        <f t="shared" si="11"/>
        <v>#REF!</v>
      </c>
      <c r="F34" s="61" t="e">
        <f t="shared" si="11"/>
        <v>#REF!</v>
      </c>
      <c r="G34" s="61" t="e">
        <f t="shared" si="11"/>
        <v>#REF!</v>
      </c>
      <c r="H34" s="61" t="e">
        <f t="shared" si="11"/>
        <v>#REF!</v>
      </c>
      <c r="I34" s="61">
        <f t="shared" si="11"/>
        <v>0</v>
      </c>
      <c r="J34" s="61">
        <f t="shared" si="11"/>
        <v>0</v>
      </c>
      <c r="K34" s="61">
        <f t="shared" si="11"/>
        <v>0</v>
      </c>
      <c r="L34" s="61">
        <f t="shared" si="11"/>
        <v>0</v>
      </c>
      <c r="M34" s="61">
        <f t="shared" si="11"/>
        <v>0</v>
      </c>
      <c r="N34" s="61">
        <f t="shared" si="11"/>
        <v>0</v>
      </c>
      <c r="O34" s="62" t="e">
        <f>SUM(C34:N34)</f>
        <v>#REF!</v>
      </c>
    </row>
    <row r="35" spans="2:15" ht="12.4" thickBot="1">
      <c r="B35" s="63" t="s">
        <v>70</v>
      </c>
      <c r="C35" s="64" t="e">
        <f>C7+C34</f>
        <v>#REF!</v>
      </c>
      <c r="D35" s="64" t="e">
        <f t="shared" ref="D35:N35" si="12">D7+D34</f>
        <v>#REF!</v>
      </c>
      <c r="E35" s="64" t="e">
        <f t="shared" si="12"/>
        <v>#REF!</v>
      </c>
      <c r="F35" s="64" t="e">
        <f t="shared" si="12"/>
        <v>#REF!</v>
      </c>
      <c r="G35" s="64" t="e">
        <f t="shared" si="12"/>
        <v>#REF!</v>
      </c>
      <c r="H35" s="64" t="e">
        <f t="shared" si="12"/>
        <v>#REF!</v>
      </c>
      <c r="I35" s="64" t="e">
        <f t="shared" si="12"/>
        <v>#REF!</v>
      </c>
      <c r="J35" s="64" t="e">
        <f t="shared" si="12"/>
        <v>#REF!</v>
      </c>
      <c r="K35" s="64" t="e">
        <f t="shared" si="12"/>
        <v>#REF!</v>
      </c>
      <c r="L35" s="64" t="e">
        <f t="shared" si="12"/>
        <v>#REF!</v>
      </c>
      <c r="M35" s="64" t="e">
        <f t="shared" si="12"/>
        <v>#REF!</v>
      </c>
      <c r="N35" s="64" t="e">
        <f t="shared" si="12"/>
        <v>#REF!</v>
      </c>
      <c r="O35" s="21"/>
    </row>
    <row r="36" spans="2:15" ht="12.4" thickBot="1"/>
    <row r="37" spans="2:15">
      <c r="B37" s="65" t="s">
        <v>71</v>
      </c>
      <c r="C37" s="66">
        <v>45383</v>
      </c>
      <c r="D37" s="66">
        <v>45413</v>
      </c>
      <c r="E37" s="66">
        <v>45444</v>
      </c>
      <c r="F37" s="66">
        <v>45474</v>
      </c>
      <c r="G37" s="66">
        <v>45505</v>
      </c>
      <c r="H37" s="66">
        <v>45536</v>
      </c>
      <c r="I37" s="66">
        <v>45566</v>
      </c>
      <c r="J37" s="66">
        <v>45597</v>
      </c>
      <c r="K37" s="66">
        <v>45627</v>
      </c>
      <c r="L37" s="66">
        <v>45658</v>
      </c>
      <c r="M37" s="66">
        <v>45689</v>
      </c>
      <c r="N37" s="66">
        <v>45717</v>
      </c>
      <c r="O37" s="67" t="s">
        <v>72</v>
      </c>
    </row>
    <row r="38" spans="2:15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70">
        <f>SUM(C38:N38)</f>
        <v>0</v>
      </c>
    </row>
    <row r="39" spans="2:15"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70">
        <f>SUM(C39:N39)</f>
        <v>0</v>
      </c>
    </row>
    <row r="40" spans="2:15"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70">
        <f t="shared" ref="O40:O45" si="13">SUM(C40:N40)</f>
        <v>0</v>
      </c>
    </row>
    <row r="41" spans="2:15"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70">
        <f t="shared" si="13"/>
        <v>0</v>
      </c>
    </row>
    <row r="42" spans="2:1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70">
        <f t="shared" si="13"/>
        <v>0</v>
      </c>
    </row>
    <row r="43" spans="2:15"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70">
        <f t="shared" si="13"/>
        <v>0</v>
      </c>
    </row>
    <row r="44" spans="2:15"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70">
        <f t="shared" si="13"/>
        <v>0</v>
      </c>
    </row>
    <row r="45" spans="2:15">
      <c r="B45" s="4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70">
        <f t="shared" si="13"/>
        <v>0</v>
      </c>
    </row>
    <row r="46" spans="2:15">
      <c r="B46" s="4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70">
        <f>SUM(C46:N46)</f>
        <v>0</v>
      </c>
    </row>
    <row r="47" spans="2:15">
      <c r="B47" s="4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70">
        <f>SUM(C47:N47)</f>
        <v>0</v>
      </c>
    </row>
    <row r="48" spans="2:15">
      <c r="B48" s="49"/>
      <c r="C48" s="23"/>
      <c r="D48" s="23"/>
      <c r="E48" s="23"/>
      <c r="F48" s="24"/>
      <c r="G48" s="24"/>
      <c r="H48" s="24"/>
      <c r="I48" s="23"/>
      <c r="J48" s="69"/>
      <c r="K48" s="69"/>
      <c r="L48" s="69"/>
      <c r="M48" s="69"/>
      <c r="N48" s="69"/>
      <c r="O48" s="50">
        <f>SUM(C48:N48)</f>
        <v>0</v>
      </c>
    </row>
    <row r="49" spans="2:15">
      <c r="B49" s="68"/>
      <c r="C49" s="23"/>
      <c r="D49" s="23"/>
      <c r="E49" s="23"/>
      <c r="F49" s="24"/>
      <c r="G49" s="24"/>
      <c r="H49" s="24"/>
      <c r="I49" s="23"/>
      <c r="J49" s="69"/>
      <c r="K49" s="69"/>
      <c r="L49" s="69"/>
      <c r="M49" s="69"/>
      <c r="N49" s="69"/>
      <c r="O49" s="50">
        <v>0</v>
      </c>
    </row>
    <row r="50" spans="2:15" ht="12.4" thickBot="1">
      <c r="B50" s="71" t="s">
        <v>73</v>
      </c>
      <c r="C50" s="72">
        <f t="shared" ref="C50:O50" si="14">SUM(C38:C48)</f>
        <v>0</v>
      </c>
      <c r="D50" s="72">
        <f t="shared" si="14"/>
        <v>0</v>
      </c>
      <c r="E50" s="72">
        <f t="shared" si="14"/>
        <v>0</v>
      </c>
      <c r="F50" s="72">
        <f t="shared" si="14"/>
        <v>0</v>
      </c>
      <c r="G50" s="72">
        <f t="shared" si="14"/>
        <v>0</v>
      </c>
      <c r="H50" s="72">
        <f t="shared" si="14"/>
        <v>0</v>
      </c>
      <c r="I50" s="72">
        <f t="shared" si="14"/>
        <v>0</v>
      </c>
      <c r="J50" s="72">
        <f t="shared" si="14"/>
        <v>0</v>
      </c>
      <c r="K50" s="72">
        <f t="shared" si="14"/>
        <v>0</v>
      </c>
      <c r="L50" s="72">
        <f t="shared" si="14"/>
        <v>0</v>
      </c>
      <c r="M50" s="72">
        <f t="shared" si="14"/>
        <v>0</v>
      </c>
      <c r="N50" s="72">
        <f t="shared" si="14"/>
        <v>0</v>
      </c>
      <c r="O50" s="73">
        <f t="shared" si="14"/>
        <v>0</v>
      </c>
    </row>
    <row r="51" spans="2:15" ht="12.4" thickBot="1"/>
    <row r="52" spans="2:15">
      <c r="B52" s="74" t="s">
        <v>74</v>
      </c>
      <c r="C52" s="75" t="s">
        <v>75</v>
      </c>
      <c r="D52" s="75" t="s">
        <v>76</v>
      </c>
      <c r="E52" s="76" t="s">
        <v>77</v>
      </c>
    </row>
    <row r="53" spans="2:15">
      <c r="B53" s="77"/>
      <c r="C53" s="69"/>
      <c r="D53" s="78"/>
      <c r="E53" s="70"/>
    </row>
    <row r="54" spans="2:15">
      <c r="B54" s="79"/>
      <c r="C54" s="80"/>
      <c r="D54" s="80"/>
      <c r="E54" s="81"/>
    </row>
    <row r="55" spans="2:15">
      <c r="B55" s="79"/>
      <c r="C55" s="80"/>
      <c r="D55" s="80"/>
      <c r="E55" s="81"/>
    </row>
    <row r="56" spans="2:15">
      <c r="B56" s="79"/>
      <c r="C56" s="80"/>
      <c r="D56" s="80"/>
      <c r="E56" s="81"/>
    </row>
    <row r="57" spans="2:15">
      <c r="B57" s="79"/>
      <c r="C57" s="80"/>
      <c r="D57" s="80"/>
      <c r="E57" s="81"/>
    </row>
    <row r="58" spans="2:15">
      <c r="B58" s="79"/>
      <c r="C58" s="80"/>
      <c r="D58" s="80"/>
      <c r="E58" s="81"/>
    </row>
    <row r="59" spans="2:15">
      <c r="B59" s="79"/>
      <c r="C59" s="80"/>
      <c r="D59" s="80"/>
      <c r="E59" s="81"/>
    </row>
    <row r="60" spans="2:15">
      <c r="B60" s="79"/>
      <c r="C60" s="80"/>
      <c r="D60" s="80"/>
      <c r="E60" s="81"/>
    </row>
    <row r="61" spans="2:15">
      <c r="B61" s="49"/>
      <c r="C61" s="69"/>
      <c r="D61" s="78"/>
      <c r="E61" s="70"/>
    </row>
    <row r="62" spans="2:15">
      <c r="B62" s="49"/>
      <c r="C62" s="69"/>
      <c r="D62" s="78"/>
      <c r="E62" s="70"/>
    </row>
    <row r="63" spans="2:15">
      <c r="B63" s="49"/>
      <c r="C63" s="69"/>
      <c r="D63" s="78"/>
      <c r="E63" s="70"/>
    </row>
    <row r="64" spans="2:15">
      <c r="B64" s="82"/>
      <c r="C64" s="83"/>
      <c r="D64" s="84"/>
      <c r="E64" s="85"/>
    </row>
    <row r="65" spans="2:5">
      <c r="B65" s="68"/>
      <c r="C65" s="83"/>
      <c r="D65" s="84"/>
      <c r="E65" s="85"/>
    </row>
    <row r="66" spans="2:5" ht="12.4" thickBot="1">
      <c r="B66" s="86" t="s">
        <v>73</v>
      </c>
      <c r="C66" s="87">
        <f>SUM(C54:C65)</f>
        <v>0</v>
      </c>
      <c r="D66" s="87">
        <f>SUM(D54:D60)</f>
        <v>0</v>
      </c>
      <c r="E66" s="88">
        <f>SUM(E54:E60)</f>
        <v>0</v>
      </c>
    </row>
  </sheetData>
  <mergeCells count="2">
    <mergeCell ref="B3:B4"/>
    <mergeCell ref="O3:O4"/>
  </mergeCells>
  <phoneticPr fontId="18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B203E-763B-4C21-83B3-7473B1B8E275}">
  <dimension ref="A3:D77"/>
  <sheetViews>
    <sheetView workbookViewId="0">
      <selection activeCell="F12" sqref="F12"/>
    </sheetView>
  </sheetViews>
  <sheetFormatPr defaultRowHeight="12"/>
  <cols>
    <col min="1" max="1" width="12.5703125" style="4" bestFit="1" customWidth="1"/>
    <col min="2" max="3" width="15.85546875" style="4" bestFit="1" customWidth="1"/>
    <col min="4" max="4" width="11.640625" style="4" bestFit="1" customWidth="1"/>
    <col min="5" max="5" width="9.140625" style="4"/>
    <col min="6" max="6" width="9.85546875" style="4" bestFit="1" customWidth="1"/>
    <col min="7" max="16384" width="9.140625" style="4"/>
  </cols>
  <sheetData>
    <row r="3" spans="1:4">
      <c r="A3" s="3" t="s">
        <v>20</v>
      </c>
      <c r="B3" s="4" t="s">
        <v>19</v>
      </c>
      <c r="C3" s="4" t="s">
        <v>18</v>
      </c>
      <c r="D3" s="4" t="s">
        <v>26</v>
      </c>
    </row>
    <row r="4" spans="1:4">
      <c r="A4" s="5" t="s">
        <v>79</v>
      </c>
      <c r="D4" s="4">
        <v>0</v>
      </c>
    </row>
    <row r="5" spans="1:4">
      <c r="A5" s="5" t="s">
        <v>21</v>
      </c>
      <c r="D5" s="4">
        <v>0</v>
      </c>
    </row>
    <row r="6" spans="1:4">
      <c r="A6"/>
      <c r="B6"/>
      <c r="C6"/>
      <c r="D6"/>
    </row>
    <row r="7" spans="1:4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>
      <c r="A14"/>
      <c r="B14"/>
      <c r="C14"/>
      <c r="D14"/>
    </row>
    <row r="15" spans="1:4">
      <c r="A15"/>
      <c r="B15"/>
      <c r="C15"/>
      <c r="D15"/>
    </row>
    <row r="16" spans="1:4">
      <c r="A16"/>
      <c r="B16"/>
      <c r="C16"/>
      <c r="D16"/>
    </row>
    <row r="17" spans="1:4">
      <c r="A17"/>
      <c r="B17"/>
      <c r="C17"/>
      <c r="D17"/>
    </row>
    <row r="18" spans="1:4">
      <c r="A18"/>
      <c r="B18"/>
      <c r="C18"/>
      <c r="D18"/>
    </row>
    <row r="19" spans="1:4">
      <c r="A19"/>
      <c r="B19"/>
      <c r="C19"/>
      <c r="D19"/>
    </row>
    <row r="20" spans="1:4">
      <c r="A20"/>
      <c r="B20"/>
      <c r="C20"/>
      <c r="D20"/>
    </row>
    <row r="21" spans="1:4">
      <c r="A21"/>
      <c r="B21"/>
      <c r="C21"/>
      <c r="D21"/>
    </row>
    <row r="22" spans="1:4">
      <c r="A22"/>
      <c r="B22"/>
      <c r="C22"/>
      <c r="D22"/>
    </row>
    <row r="23" spans="1:4">
      <c r="A23"/>
      <c r="B23"/>
      <c r="C23"/>
      <c r="D23"/>
    </row>
    <row r="24" spans="1:4">
      <c r="A24"/>
      <c r="B24"/>
      <c r="C24"/>
      <c r="D24"/>
    </row>
    <row r="25" spans="1:4">
      <c r="A25"/>
      <c r="B25"/>
      <c r="C25"/>
      <c r="D25"/>
    </row>
    <row r="26" spans="1:4">
      <c r="A26"/>
      <c r="B26"/>
      <c r="C26"/>
      <c r="D26"/>
    </row>
    <row r="27" spans="1:4">
      <c r="A27"/>
      <c r="B27"/>
      <c r="C27"/>
      <c r="D27"/>
    </row>
    <row r="28" spans="1:4">
      <c r="A28"/>
      <c r="B28"/>
      <c r="C28"/>
      <c r="D28"/>
    </row>
    <row r="29" spans="1:4">
      <c r="A29"/>
      <c r="B29"/>
      <c r="C29"/>
      <c r="D29"/>
    </row>
    <row r="30" spans="1:4">
      <c r="A30"/>
      <c r="B30"/>
      <c r="C30"/>
      <c r="D30"/>
    </row>
    <row r="31" spans="1:4">
      <c r="A31"/>
      <c r="B31"/>
      <c r="C31"/>
      <c r="D31"/>
    </row>
    <row r="32" spans="1:4">
      <c r="A32"/>
      <c r="B32"/>
      <c r="C32"/>
      <c r="D32"/>
    </row>
    <row r="33" spans="1:4">
      <c r="A33"/>
      <c r="B33"/>
      <c r="C33"/>
      <c r="D33"/>
    </row>
    <row r="34" spans="1:4">
      <c r="A34"/>
      <c r="B34"/>
      <c r="C34"/>
      <c r="D34"/>
    </row>
    <row r="35" spans="1:4">
      <c r="A35"/>
      <c r="B35"/>
      <c r="C35"/>
      <c r="D35"/>
    </row>
    <row r="36" spans="1:4">
      <c r="A36"/>
      <c r="B36"/>
      <c r="C36"/>
      <c r="D36"/>
    </row>
    <row r="37" spans="1:4">
      <c r="A37"/>
      <c r="B37"/>
      <c r="C37"/>
      <c r="D37"/>
    </row>
    <row r="38" spans="1:4">
      <c r="A38"/>
      <c r="B38"/>
      <c r="C38"/>
      <c r="D38"/>
    </row>
    <row r="39" spans="1:4">
      <c r="A39"/>
      <c r="B39"/>
      <c r="C39"/>
      <c r="D39"/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  <row r="44" spans="1:4">
      <c r="A44"/>
      <c r="B44"/>
      <c r="C44"/>
      <c r="D44"/>
    </row>
    <row r="45" spans="1:4">
      <c r="A45"/>
      <c r="B45"/>
      <c r="C45"/>
      <c r="D45"/>
    </row>
    <row r="46" spans="1:4">
      <c r="A46"/>
      <c r="B46"/>
      <c r="C46"/>
      <c r="D46"/>
    </row>
    <row r="47" spans="1:4">
      <c r="A47"/>
      <c r="B47"/>
      <c r="C47"/>
      <c r="D47"/>
    </row>
    <row r="48" spans="1:4">
      <c r="A48"/>
      <c r="B48"/>
      <c r="C48"/>
      <c r="D48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  <row r="52" spans="1:4">
      <c r="A52"/>
      <c r="B52"/>
      <c r="C52"/>
      <c r="D52"/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>
      <c r="A61"/>
      <c r="B61"/>
      <c r="C61"/>
      <c r="D61"/>
    </row>
    <row r="62" spans="1:4">
      <c r="A62"/>
      <c r="B62"/>
      <c r="C62"/>
      <c r="D62"/>
    </row>
    <row r="63" spans="1:4">
      <c r="A63"/>
      <c r="B63"/>
      <c r="C63"/>
      <c r="D63"/>
    </row>
    <row r="64" spans="1:4">
      <c r="A64"/>
      <c r="B64"/>
      <c r="C64"/>
      <c r="D64"/>
    </row>
    <row r="65" spans="1:4">
      <c r="A65"/>
      <c r="B65"/>
      <c r="C65"/>
      <c r="D65"/>
    </row>
    <row r="66" spans="1:4">
      <c r="A66"/>
      <c r="B66"/>
      <c r="C66"/>
      <c r="D66"/>
    </row>
    <row r="67" spans="1:4">
      <c r="A67"/>
      <c r="B67"/>
      <c r="C67"/>
      <c r="D67"/>
    </row>
    <row r="68" spans="1:4">
      <c r="A68"/>
      <c r="B68"/>
      <c r="C68"/>
      <c r="D68"/>
    </row>
    <row r="69" spans="1:4">
      <c r="A69"/>
      <c r="B69"/>
      <c r="C69"/>
      <c r="D69"/>
    </row>
    <row r="70" spans="1:4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>
      <c r="A73"/>
      <c r="B73"/>
      <c r="C73"/>
      <c r="D73"/>
    </row>
    <row r="74" spans="1:4">
      <c r="A74"/>
      <c r="B74"/>
      <c r="C74"/>
      <c r="D74"/>
    </row>
    <row r="75" spans="1:4">
      <c r="A75"/>
      <c r="B75"/>
      <c r="C75"/>
      <c r="D75"/>
    </row>
    <row r="76" spans="1:4">
      <c r="A76"/>
      <c r="B76"/>
      <c r="C76"/>
      <c r="D76"/>
    </row>
    <row r="77" spans="1:4">
      <c r="A77"/>
      <c r="B77"/>
      <c r="C77"/>
      <c r="D77"/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EC9D-3D74-4CBD-A656-9EBC904B795E}">
  <dimension ref="A1:S6"/>
  <sheetViews>
    <sheetView zoomScale="130" zoomScaleNormal="130" workbookViewId="0">
      <selection activeCell="F21" sqref="F21"/>
    </sheetView>
  </sheetViews>
  <sheetFormatPr defaultRowHeight="12"/>
  <cols>
    <col min="1" max="1" width="7.2109375" bestFit="1" customWidth="1"/>
    <col min="2" max="2" width="10.140625" bestFit="1" customWidth="1"/>
    <col min="13" max="13" width="15.92578125" customWidth="1"/>
    <col min="14" max="14" width="10.140625" bestFit="1" customWidth="1"/>
    <col min="15" max="15" width="11.0703125" bestFit="1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78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17</v>
      </c>
      <c r="Q1" t="s">
        <v>14</v>
      </c>
      <c r="R1" t="s">
        <v>15</v>
      </c>
      <c r="S1" t="s">
        <v>16</v>
      </c>
    </row>
    <row r="2" spans="1:19">
      <c r="B2" s="1"/>
    </row>
    <row r="3" spans="1:19">
      <c r="B3" s="1"/>
    </row>
    <row r="4" spans="1:19">
      <c r="B4" s="1"/>
    </row>
    <row r="5" spans="1:19">
      <c r="B5" s="1"/>
    </row>
    <row r="6" spans="1:19">
      <c r="B6" s="1"/>
    </row>
  </sheetData>
  <autoFilter ref="A1:S6" xr:uid="{D2D4EC9D-3D74-4CBD-A656-9EBC904B795E}">
    <sortState xmlns:xlrd2="http://schemas.microsoft.com/office/spreadsheetml/2017/richdata2" ref="A2:S6">
      <sortCondition ref="B1:B6"/>
    </sortState>
  </autoFilter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4EB7-71CA-4E6D-A1E4-77F6C68539E0}">
  <dimension ref="A6"/>
  <sheetViews>
    <sheetView workbookViewId="0">
      <selection sqref="A1:XFD1048576"/>
    </sheetView>
  </sheetViews>
  <sheetFormatPr defaultRowHeight="12"/>
  <sheetData>
    <row r="6" spans="1:1">
      <c r="A6" s="2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資金繰り表</vt:lpstr>
      <vt:lpstr>Sheet2</vt:lpstr>
      <vt:lpstr>総勘定元帳_20241030_1346</vt:lpstr>
      <vt:lpstr>Sheet1</vt:lpstr>
      <vt:lpstr>資金繰り表!Print_Area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 信吾</cp:lastModifiedBy>
  <dcterms:created xsi:type="dcterms:W3CDTF">2024-10-30T07:33:35Z</dcterms:created>
  <dcterms:modified xsi:type="dcterms:W3CDTF">2024-10-30T11:31:56Z</dcterms:modified>
</cp:coreProperties>
</file>